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55" windowHeight="7935" activeTab="1"/>
  </bookViews>
  <sheets>
    <sheet name="Лист2" sheetId="4" r:id="rId1"/>
    <sheet name="Лист1" sheetId="1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K51" i="1"/>
  <c r="AK48"/>
  <c r="AK45"/>
  <c r="AK42"/>
  <c r="AK36" l="1"/>
  <c r="AK39"/>
  <c r="AD26" l="1"/>
  <c r="AK33"/>
  <c r="AD7" s="1"/>
  <c r="AD72" l="1"/>
  <c r="AD45"/>
  <c r="AD25"/>
  <c r="AD70"/>
  <c r="AD74"/>
  <c r="AD49"/>
  <c r="AD67"/>
  <c r="AD48"/>
  <c r="AD68"/>
  <c r="AD42"/>
  <c r="AD66"/>
  <c r="AD32"/>
  <c r="AD43"/>
  <c r="AD60"/>
  <c r="AD59"/>
  <c r="AD30"/>
  <c r="AD28"/>
  <c r="AD23"/>
  <c r="AD61"/>
  <c r="AD69"/>
  <c r="AD19"/>
  <c r="AD53"/>
  <c r="AD50"/>
  <c r="AD37"/>
  <c r="AD29"/>
  <c r="AD58"/>
  <c r="AD10"/>
  <c r="AD44"/>
  <c r="AD13"/>
  <c r="AD11"/>
  <c r="AD41"/>
  <c r="AD24"/>
  <c r="AD34"/>
  <c r="AD12"/>
  <c r="AD17"/>
  <c r="AD54"/>
  <c r="AD55"/>
  <c r="AD65"/>
  <c r="AD73"/>
  <c r="AD31"/>
  <c r="AD71"/>
  <c r="AD46"/>
  <c r="AD57"/>
  <c r="AD52"/>
  <c r="AD56"/>
  <c r="AD64"/>
  <c r="AD51"/>
  <c r="AD63"/>
  <c r="AD62"/>
  <c r="AD36"/>
  <c r="AD22"/>
  <c r="AD38"/>
  <c r="AD27"/>
  <c r="AD8"/>
  <c r="AD35"/>
  <c r="AD47"/>
  <c r="AD21"/>
  <c r="AD15"/>
  <c r="AD14"/>
  <c r="AD20"/>
  <c r="AD3"/>
  <c r="AD16"/>
  <c r="AD40"/>
  <c r="AD9"/>
  <c r="AD4"/>
  <c r="AD39"/>
  <c r="AD33"/>
  <c r="AD5"/>
  <c r="AD6"/>
  <c r="AD18"/>
  <c r="U75"/>
  <c r="V75"/>
  <c r="W37"/>
  <c r="W62"/>
  <c r="W41"/>
  <c r="W71"/>
  <c r="W65"/>
  <c r="W50"/>
  <c r="W56"/>
  <c r="W14"/>
  <c r="W7"/>
  <c r="W73"/>
  <c r="W34"/>
  <c r="W45"/>
  <c r="W53"/>
  <c r="W27"/>
  <c r="W44"/>
  <c r="W49"/>
  <c r="W32"/>
  <c r="W55"/>
  <c r="W16"/>
  <c r="W74"/>
  <c r="W48"/>
  <c r="W72"/>
  <c r="W46"/>
  <c r="W64"/>
  <c r="W38"/>
  <c r="W12"/>
  <c r="W17"/>
  <c r="W20"/>
  <c r="W58"/>
  <c r="W11"/>
  <c r="W47"/>
  <c r="W57"/>
  <c r="W18"/>
  <c r="W24"/>
  <c r="W52"/>
  <c r="W26"/>
  <c r="W42"/>
  <c r="W8"/>
  <c r="W10"/>
  <c r="W19"/>
  <c r="W30"/>
  <c r="W43"/>
  <c r="W4"/>
  <c r="W60"/>
  <c r="W66"/>
  <c r="W3"/>
  <c r="W15"/>
  <c r="W69"/>
  <c r="W9"/>
  <c r="W70"/>
  <c r="W61"/>
  <c r="W68"/>
  <c r="W67"/>
  <c r="W29"/>
  <c r="W40"/>
  <c r="W36"/>
  <c r="W22"/>
  <c r="W63"/>
  <c r="W51"/>
  <c r="W35"/>
  <c r="W13"/>
  <c r="W5"/>
  <c r="W28"/>
  <c r="W59"/>
  <c r="W21"/>
  <c r="W6"/>
  <c r="W39"/>
  <c r="W23"/>
  <c r="W31"/>
  <c r="W33"/>
  <c r="W25"/>
  <c r="X54" l="1"/>
  <c r="X60"/>
  <c r="X43"/>
  <c r="X19"/>
  <c r="X8"/>
  <c r="X26"/>
  <c r="X24"/>
  <c r="X57"/>
  <c r="X11"/>
  <c r="X20"/>
  <c r="X12"/>
  <c r="X64"/>
  <c r="X72"/>
  <c r="X74"/>
  <c r="X55"/>
  <c r="X49"/>
  <c r="X27"/>
  <c r="X45"/>
  <c r="X73"/>
  <c r="X14"/>
  <c r="X50"/>
  <c r="X71"/>
  <c r="X62"/>
  <c r="X28"/>
  <c r="X13"/>
  <c r="X51"/>
  <c r="X22"/>
  <c r="X40"/>
  <c r="X67"/>
  <c r="X61"/>
  <c r="X9"/>
  <c r="X15"/>
  <c r="X66"/>
  <c r="X4"/>
  <c r="X30"/>
  <c r="X10"/>
  <c r="X42"/>
  <c r="X52"/>
  <c r="X18"/>
  <c r="X47"/>
  <c r="X58"/>
  <c r="X17"/>
  <c r="X38"/>
  <c r="X46"/>
  <c r="X48"/>
  <c r="X16"/>
  <c r="X32"/>
  <c r="X44"/>
  <c r="X53"/>
  <c r="X34"/>
  <c r="X7"/>
  <c r="X56"/>
  <c r="X65"/>
  <c r="X41"/>
  <c r="X37"/>
  <c r="AB37"/>
  <c r="AB62"/>
  <c r="AB41"/>
  <c r="AB71"/>
  <c r="AB65"/>
  <c r="AB50"/>
  <c r="AB56"/>
  <c r="AB14"/>
  <c r="AB7"/>
  <c r="AB73"/>
  <c r="AB34"/>
  <c r="AB45"/>
  <c r="AB53"/>
  <c r="AB27"/>
  <c r="AB44"/>
  <c r="AB49"/>
  <c r="AB32"/>
  <c r="AB55"/>
  <c r="AB16"/>
  <c r="AB74"/>
  <c r="AB48"/>
  <c r="AB72"/>
  <c r="AB46"/>
  <c r="AB54"/>
  <c r="AB64"/>
  <c r="AB38"/>
  <c r="AB12"/>
  <c r="AB17"/>
  <c r="AB20"/>
  <c r="AB58"/>
  <c r="AB11"/>
  <c r="AB47"/>
  <c r="AB57"/>
  <c r="AB18"/>
  <c r="AB24"/>
  <c r="AB52"/>
  <c r="AB26"/>
  <c r="AB42"/>
  <c r="AB8"/>
  <c r="AB10"/>
  <c r="AB19"/>
  <c r="AB30"/>
  <c r="AB43"/>
  <c r="AB4"/>
  <c r="AB60"/>
  <c r="AB66"/>
  <c r="AB3"/>
  <c r="AB15"/>
  <c r="AB69"/>
  <c r="AB9"/>
  <c r="AB70"/>
  <c r="AB61"/>
  <c r="AB68"/>
  <c r="AB67"/>
  <c r="AB29"/>
  <c r="AB40"/>
  <c r="AB36"/>
  <c r="AB22"/>
  <c r="AB63"/>
  <c r="AB51"/>
  <c r="AB35"/>
  <c r="AB13"/>
  <c r="AB5"/>
  <c r="AB28"/>
  <c r="AB59"/>
  <c r="AB21"/>
  <c r="AB6"/>
  <c r="AB39"/>
  <c r="AB23"/>
  <c r="AB31"/>
  <c r="AB33"/>
  <c r="AB25"/>
  <c r="X3" l="1"/>
  <c r="X69"/>
  <c r="X68"/>
  <c r="X70"/>
  <c r="X29"/>
  <c r="X36"/>
  <c r="X63"/>
  <c r="X35"/>
  <c r="X21"/>
  <c r="X31"/>
  <c r="X5"/>
  <c r="X39"/>
  <c r="X25"/>
  <c r="X59"/>
  <c r="X23"/>
  <c r="X6"/>
  <c r="X33"/>
  <c r="J12" i="3"/>
  <c r="I22" i="1" l="1"/>
  <c r="J22" s="1"/>
  <c r="F22"/>
  <c r="A26" i="3" l="1"/>
  <c r="H65" i="1" l="1"/>
  <c r="I65" s="1"/>
  <c r="J65" s="1"/>
  <c r="H26"/>
  <c r="I26" s="1"/>
  <c r="J26" s="1"/>
  <c r="H20"/>
  <c r="H74"/>
  <c r="I74" s="1"/>
  <c r="J74" s="1"/>
  <c r="H32"/>
  <c r="H45"/>
  <c r="I45" s="1"/>
  <c r="J45" s="1"/>
  <c r="H73"/>
  <c r="I73" s="1"/>
  <c r="J73" s="1"/>
  <c r="H56"/>
  <c r="I56" s="1"/>
  <c r="J56" s="1"/>
  <c r="H50"/>
  <c r="H71"/>
  <c r="H33"/>
  <c r="H31"/>
  <c r="I31" s="1"/>
  <c r="J31" s="1"/>
  <c r="H21"/>
  <c r="H35"/>
  <c r="I35" s="1"/>
  <c r="J35" s="1"/>
  <c r="H69"/>
  <c r="I69" s="1"/>
  <c r="J69" s="1"/>
  <c r="H10"/>
  <c r="I10" s="1"/>
  <c r="J10" s="1"/>
  <c r="F74"/>
  <c r="F65"/>
  <c r="F26"/>
  <c r="F73"/>
  <c r="I58"/>
  <c r="J58" s="1"/>
  <c r="F58"/>
  <c r="I64"/>
  <c r="J64" s="1"/>
  <c r="F64"/>
  <c r="I71"/>
  <c r="J71" s="1"/>
  <c r="F71"/>
  <c r="F69"/>
  <c r="I50"/>
  <c r="J50" s="1"/>
  <c r="F50"/>
  <c r="I41"/>
  <c r="J41" s="1"/>
  <c r="F41"/>
  <c r="I16"/>
  <c r="J16" s="1"/>
  <c r="F16"/>
  <c r="I53"/>
  <c r="J53" s="1"/>
  <c r="F53"/>
  <c r="I24"/>
  <c r="J24" s="1"/>
  <c r="F24"/>
  <c r="I57"/>
  <c r="J57" s="1"/>
  <c r="F57"/>
  <c r="I27"/>
  <c r="J27" s="1"/>
  <c r="F27"/>
  <c r="I70"/>
  <c r="J70" s="1"/>
  <c r="F70"/>
  <c r="I63"/>
  <c r="J63" s="1"/>
  <c r="F63"/>
  <c r="I34"/>
  <c r="J34" s="1"/>
  <c r="F34"/>
  <c r="I49"/>
  <c r="J49" s="1"/>
  <c r="F49"/>
  <c r="I62"/>
  <c r="J62" s="1"/>
  <c r="F62"/>
  <c r="I48"/>
  <c r="J48" s="1"/>
  <c r="F48"/>
  <c r="I33"/>
  <c r="J33" s="1"/>
  <c r="F33"/>
  <c r="I20"/>
  <c r="J20" s="1"/>
  <c r="F20"/>
  <c r="I51"/>
  <c r="J51" s="1"/>
  <c r="F51"/>
  <c r="I46"/>
  <c r="J46" s="1"/>
  <c r="F46"/>
  <c r="I61"/>
  <c r="J61" s="1"/>
  <c r="F61"/>
  <c r="I67"/>
  <c r="J67" s="1"/>
  <c r="F67"/>
  <c r="I72"/>
  <c r="J72" s="1"/>
  <c r="F72"/>
  <c r="I39"/>
  <c r="J39" s="1"/>
  <c r="F39"/>
  <c r="I66"/>
  <c r="J66" s="1"/>
  <c r="F66"/>
  <c r="I68"/>
  <c r="J68" s="1"/>
  <c r="F68"/>
  <c r="I59"/>
  <c r="J59" s="1"/>
  <c r="F59"/>
  <c r="I30"/>
  <c r="J30" s="1"/>
  <c r="F30"/>
  <c r="I17"/>
  <c r="J17" s="1"/>
  <c r="F17"/>
  <c r="I60"/>
  <c r="J60" s="1"/>
  <c r="F60"/>
  <c r="F35"/>
  <c r="I52"/>
  <c r="J52" s="1"/>
  <c r="F52"/>
  <c r="I44"/>
  <c r="J44" s="1"/>
  <c r="F44"/>
  <c r="I47"/>
  <c r="J47" s="1"/>
  <c r="F47"/>
  <c r="I38"/>
  <c r="J38" s="1"/>
  <c r="F38"/>
  <c r="I21"/>
  <c r="J21" s="1"/>
  <c r="F21"/>
  <c r="I7"/>
  <c r="J7" s="1"/>
  <c r="F7"/>
  <c r="I18"/>
  <c r="J18" s="1"/>
  <c r="F18"/>
  <c r="I55"/>
  <c r="J55" s="1"/>
  <c r="F55"/>
  <c r="I29"/>
  <c r="J29" s="1"/>
  <c r="F29"/>
  <c r="I12"/>
  <c r="J12" s="1"/>
  <c r="F12"/>
  <c r="I13"/>
  <c r="J13" s="1"/>
  <c r="F13"/>
  <c r="I15"/>
  <c r="J15" s="1"/>
  <c r="F15"/>
  <c r="I43"/>
  <c r="J43" s="1"/>
  <c r="F43"/>
  <c r="I37"/>
  <c r="J37" s="1"/>
  <c r="F37"/>
  <c r="I36"/>
  <c r="J36" s="1"/>
  <c r="F36"/>
  <c r="F45"/>
  <c r="I23"/>
  <c r="J23" s="1"/>
  <c r="F23"/>
  <c r="I42"/>
  <c r="J42" s="1"/>
  <c r="F42"/>
  <c r="F56"/>
  <c r="I54"/>
  <c r="J54" s="1"/>
  <c r="F54"/>
  <c r="F10"/>
  <c r="I6"/>
  <c r="J6" s="1"/>
  <c r="F6"/>
  <c r="I40"/>
  <c r="J40" s="1"/>
  <c r="F40"/>
  <c r="I9"/>
  <c r="J9" s="1"/>
  <c r="F9"/>
  <c r="I14"/>
  <c r="J14" s="1"/>
  <c r="F14"/>
  <c r="I5"/>
  <c r="J5" s="1"/>
  <c r="F5"/>
  <c r="I28"/>
  <c r="J28" s="1"/>
  <c r="F28"/>
  <c r="I32"/>
  <c r="J32" s="1"/>
  <c r="F32"/>
  <c r="H8"/>
  <c r="I8" s="1"/>
  <c r="F8"/>
  <c r="I25"/>
  <c r="J25" s="1"/>
  <c r="F25"/>
  <c r="I19"/>
  <c r="J19" s="1"/>
  <c r="F19"/>
  <c r="I4"/>
  <c r="J4" s="1"/>
  <c r="F4"/>
  <c r="F31"/>
  <c r="I11"/>
  <c r="J11" s="1"/>
  <c r="F11"/>
  <c r="I3"/>
  <c r="J3" s="1"/>
  <c r="F3"/>
  <c r="J8" l="1"/>
</calcChain>
</file>

<file path=xl/sharedStrings.xml><?xml version="1.0" encoding="utf-8"?>
<sst xmlns="http://schemas.openxmlformats.org/spreadsheetml/2006/main" count="353" uniqueCount="276">
  <si>
    <t>городской округ Серпухов (26,1)</t>
  </si>
  <si>
    <t>городской округ Королев (187,2)</t>
  </si>
  <si>
    <t>городской округ Долгопрудный (94,9)</t>
  </si>
  <si>
    <t>городской округ Котельники (37,1)</t>
  </si>
  <si>
    <t>городской округ Электросталь (156,5)</t>
  </si>
  <si>
    <t>городской округ Подольск (206,6)</t>
  </si>
  <si>
    <t>городской округ Фрязино (57,2)</t>
  </si>
  <si>
    <t>городской округ Климовск (56,2)</t>
  </si>
  <si>
    <t>городской округ Лыткарино (55,7)</t>
  </si>
  <si>
    <t>городской округ Черноголовка (21,6)</t>
  </si>
  <si>
    <t>городской округ Лобня (79,4)</t>
  </si>
  <si>
    <t>городской округ Балашиха (235,3)</t>
  </si>
  <si>
    <t>городской округ Власиха (26,1)</t>
  </si>
  <si>
    <t>городской округ Красноармейск (77,3)</t>
  </si>
  <si>
    <t>городской округ Реутов (91,0)</t>
  </si>
  <si>
    <t>городской округ Коломна (144,7)</t>
  </si>
  <si>
    <t>городской округ Дубна (73,8)</t>
  </si>
  <si>
    <t>городской округ Юбилейный (33,0)</t>
  </si>
  <si>
    <t>городской округ Звенигород (17,2)</t>
  </si>
  <si>
    <t>городской округ Железнодорожный (141,6)</t>
  </si>
  <si>
    <t>городской округ Орехово-Зуево (121,3)</t>
  </si>
  <si>
    <t>городской округ Пущино (21,1)</t>
  </si>
  <si>
    <t>городской округ Электрогорск (22,8)</t>
  </si>
  <si>
    <t>городской округ Жуковский (106,8)</t>
  </si>
  <si>
    <t>городской округ Бронницы (21,6)</t>
  </si>
  <si>
    <t>городской округ Рошаль (21,1)</t>
  </si>
  <si>
    <t>городской округ Восход (1,9)</t>
  </si>
  <si>
    <t>городской округ Краснознаменск (38,2)</t>
  </si>
  <si>
    <t>городской округ Молодежный (2,8)</t>
  </si>
  <si>
    <t>городской округ Звездный городок (6,0)</t>
  </si>
  <si>
    <t>Доля населения, участвующего в работе коллективов народного творчества, %</t>
  </si>
  <si>
    <t>Наименование муниципального образования
(количество населения, тыс. человек)</t>
  </si>
  <si>
    <t>Число участников клубных формирований</t>
  </si>
  <si>
    <t>Численность населения, чел.</t>
  </si>
  <si>
    <t>Шаховской муниципальный район (25,4)</t>
  </si>
  <si>
    <t>Лотошинский муниципальный район (17,5)</t>
  </si>
  <si>
    <t>Истринский муниципальный район (119,8)</t>
  </si>
  <si>
    <t>Волоколамский муниципальный район (48,9)</t>
  </si>
  <si>
    <t>Коломенский муниципальный район (45,2)</t>
  </si>
  <si>
    <t>Подольский муниципальный район (37,0)</t>
  </si>
  <si>
    <t>Серпуховский муниципальный район (35,0)</t>
  </si>
  <si>
    <t>Зарайский муниципальный район (41,5)</t>
  </si>
  <si>
    <t>Егорьевский муниципальный район (103,7)</t>
  </si>
  <si>
    <t>Можайский муниципальный район (72,5)</t>
  </si>
  <si>
    <t>Серебряно-Прудский муниципальный район (25,7)</t>
  </si>
  <si>
    <t>городской округ Домодедово  (104,6)</t>
  </si>
  <si>
    <t>Дмитровский муниципальный район (157,6)</t>
  </si>
  <si>
    <t>Орехово-Зуевский муниципальный район (120,7)</t>
  </si>
  <si>
    <t>Луховицкий муниципальный район (58,8)</t>
  </si>
  <si>
    <t>Шатурский муниципальный район (72,0)</t>
  </si>
  <si>
    <t>Павлово-Посадский муниципальный район (85,1)</t>
  </si>
  <si>
    <t>Клинский муниципальный район (128,0)</t>
  </si>
  <si>
    <t>Талдомский муниципальный район (48,5)</t>
  </si>
  <si>
    <t>Воскресенский муниципальный район (154,3)</t>
  </si>
  <si>
    <t>Сергиево-Посадский муниципальный район (223,7)</t>
  </si>
  <si>
    <t>Озерский муниципальный район (35,7)</t>
  </si>
  <si>
    <t>Ступинский муниципальный район (119,0)</t>
  </si>
  <si>
    <t>Красногорский муниципальный район (194,5)</t>
  </si>
  <si>
    <t>городской округ Протвино (37,4)</t>
  </si>
  <si>
    <t>Рузский муниципальный район (62,7)</t>
  </si>
  <si>
    <t>Щелковский муниципальный район (193,1)</t>
  </si>
  <si>
    <t>Ногинский муниципальный район (207,8)</t>
  </si>
  <si>
    <t>Раменский муниципальный район (269,1)</t>
  </si>
  <si>
    <t>Каширский муниципальный район (69,1)</t>
  </si>
  <si>
    <t>Солнечногорский муниципальный район (132,7)</t>
  </si>
  <si>
    <t>Одинцовский муниципальный район (317,0)</t>
  </si>
  <si>
    <t>Чеховский муниципальный район (121,2)</t>
  </si>
  <si>
    <t>Наро-Фоминский муниципальный район (152,4)</t>
  </si>
  <si>
    <t>городской округ Дзержинский (48,2)</t>
  </si>
  <si>
    <t>городской округ Лосино-Петровский (23,6)</t>
  </si>
  <si>
    <t>Пушкинский муниципальный район (179,5)</t>
  </si>
  <si>
    <t>Мытищинский муниципальный район (211,2)</t>
  </si>
  <si>
    <t>Ленинский муниципальный район (96,8)</t>
  </si>
  <si>
    <t>городской округ Ивантеевка (63,5)</t>
  </si>
  <si>
    <t>Люберецкий муниципальный район (279,4)</t>
  </si>
  <si>
    <t>городской округ Химки (221,0)</t>
  </si>
  <si>
    <t>11,7 (2 988)</t>
  </si>
  <si>
    <t>10,1 (2 634)</t>
  </si>
  <si>
    <t>10,0 (1 753)</t>
  </si>
  <si>
    <t>9,0 (10 806)</t>
  </si>
  <si>
    <t>8,5 (4 164)</t>
  </si>
  <si>
    <t>8,2 (3689)</t>
  </si>
  <si>
    <t>7,8 (14 517)</t>
  </si>
  <si>
    <t>6,7 (2 475)</t>
  </si>
  <si>
    <t>6,6 (2 322)</t>
  </si>
  <si>
    <t>6,4 (2 677)</t>
  </si>
  <si>
    <t>6,1 (367)</t>
  </si>
  <si>
    <t>6,1 (6 280)</t>
  </si>
  <si>
    <t>5,8 (4 192)</t>
  </si>
  <si>
    <t>5,6 (1 455)</t>
  </si>
  <si>
    <t>5,6 (5 316)</t>
  </si>
  <si>
    <t>5,5 (5 804)</t>
  </si>
  <si>
    <t>5,5 (8 734)</t>
  </si>
  <si>
    <t>5,5 (6 587)</t>
  </si>
  <si>
    <t>5,4 (3 201)</t>
  </si>
  <si>
    <t>5,1 (3 642)</t>
  </si>
  <si>
    <t>4,9 (4 135)</t>
  </si>
  <si>
    <t>4,7 (5 955)</t>
  </si>
  <si>
    <t>4,6 (2 223)</t>
  </si>
  <si>
    <t>4,4 (6 842)</t>
  </si>
  <si>
    <t>4,2 (1 559)</t>
  </si>
  <si>
    <t>4,2 (9 314)</t>
  </si>
  <si>
    <t>3,9 (6 037)</t>
  </si>
  <si>
    <t>3,6 (7 495)</t>
  </si>
  <si>
    <t>3,5 (1 268)</t>
  </si>
  <si>
    <t>3,5 (4 213)</t>
  </si>
  <si>
    <t>3,4 (1 934)</t>
  </si>
  <si>
    <t>3,4 (1 892)</t>
  </si>
  <si>
    <t>3,3 (6 360)</t>
  </si>
  <si>
    <t>3,3 (1 224)</t>
  </si>
  <si>
    <t>3,2 (2 002)</t>
  </si>
  <si>
    <t>3,1 (5 994)</t>
  </si>
  <si>
    <t>2,9 (5 965)</t>
  </si>
  <si>
    <t>2,8 (7 424)</t>
  </si>
  <si>
    <t>2,7 (1 519)</t>
  </si>
  <si>
    <t>2,7 (585)</t>
  </si>
  <si>
    <t>2,7 (1 858)</t>
  </si>
  <si>
    <t>2,6 (3 467)</t>
  </si>
  <si>
    <t>2,6 (8 175)</t>
  </si>
  <si>
    <t>2,4 (1 925)</t>
  </si>
  <si>
    <t>2,4 (2 870)</t>
  </si>
  <si>
    <t>2,3 (3 529)</t>
  </si>
  <si>
    <t>2,2 (1 084)</t>
  </si>
  <si>
    <t>2,2 (522)</t>
  </si>
  <si>
    <t>2,2 (5 073)</t>
  </si>
  <si>
    <t>2,1 (557)</t>
  </si>
  <si>
    <t>2,1 (1 615)</t>
  </si>
  <si>
    <t>2,0 (3 590)</t>
  </si>
  <si>
    <t>2,0 (1 817)</t>
  </si>
  <si>
    <t>1,9 (2 818)</t>
  </si>
  <si>
    <t>1,7 (1 232)</t>
  </si>
  <si>
    <t>1,6 (3 478)</t>
  </si>
  <si>
    <t>1,6 (1 580)</t>
  </si>
  <si>
    <t>1,6 (1 037)</t>
  </si>
  <si>
    <t>1,5 (484)</t>
  </si>
  <si>
    <t>1,4 (250)</t>
  </si>
  <si>
    <t>1,4 ( 1934)</t>
  </si>
  <si>
    <t>1,3 (1 572)</t>
  </si>
  <si>
    <t>1,2 (263)</t>
  </si>
  <si>
    <t>1,2 (3 423)</t>
  </si>
  <si>
    <t>1,2 (277)</t>
  </si>
  <si>
    <t>1,2 (1 258)</t>
  </si>
  <si>
    <t>1,0 (2 140)</t>
  </si>
  <si>
    <t>0,7 (148)</t>
  </si>
  <si>
    <t>0,6 (131)</t>
  </si>
  <si>
    <t>0,0 (нет Домов культуры)</t>
  </si>
  <si>
    <t>Доля населения, участвующего в коллективах народного творчества, % (количество участников творческих коллективов, чел.)</t>
  </si>
  <si>
    <t>Количество учащихся в детских школах искусств</t>
  </si>
  <si>
    <t xml:space="preserve">Количество </t>
  </si>
  <si>
    <t>Доля населения, участвующего в коллективах народного творчества и школах искусств, %</t>
  </si>
  <si>
    <t>12,4 (3 165)</t>
  </si>
  <si>
    <t>10,8 (20 299)</t>
  </si>
  <si>
    <t>10,4 (4 705)</t>
  </si>
  <si>
    <t>10,3 (12 364)</t>
  </si>
  <si>
    <t>10,0 (600)</t>
  </si>
  <si>
    <t>9,0 (4 427)</t>
  </si>
  <si>
    <t>8,3 (3 440)</t>
  </si>
  <si>
    <t>8,0 (2 821)</t>
  </si>
  <si>
    <t>7,5 (7 805)</t>
  </si>
  <si>
    <t>7,8 (2 897)</t>
  </si>
  <si>
    <t>7,2 (4 268)</t>
  </si>
  <si>
    <t>7,2 (1 865)</t>
  </si>
  <si>
    <t>7,2 (7 565)</t>
  </si>
  <si>
    <t>7,1 (5 144)</t>
  </si>
  <si>
    <t>7,0 (8 410)</t>
  </si>
  <si>
    <t>6,9 (3 369)</t>
  </si>
  <si>
    <t>6,9 (6 525)</t>
  </si>
  <si>
    <t>6,6 (192)</t>
  </si>
  <si>
    <t>6,2 (9 802)</t>
  </si>
  <si>
    <t>6,2 (7 346)</t>
  </si>
  <si>
    <t>6,1 (4 416)</t>
  </si>
  <si>
    <t>6,1 (2 014)</t>
  </si>
  <si>
    <t>5,9 (5 053)</t>
  </si>
  <si>
    <t>5,7 (8 789)</t>
  </si>
  <si>
    <t>5,5 (7 069)</t>
  </si>
  <si>
    <t>5,4 (12 111)</t>
  </si>
  <si>
    <t>5,3 (1 979)</t>
  </si>
  <si>
    <t>5,1 (1 830)</t>
  </si>
  <si>
    <t>5,0 (3 138)</t>
  </si>
  <si>
    <t>5,0 (1 849)</t>
  </si>
  <si>
    <t>4,9 (1 066)</t>
  </si>
  <si>
    <t>4,9 (3 587)</t>
  </si>
  <si>
    <t>4,8 (9 301)</t>
  </si>
  <si>
    <t>4,6 (9 524)</t>
  </si>
  <si>
    <t>4,6 (2 618)</t>
  </si>
  <si>
    <t>4,5 (2 546)</t>
  </si>
  <si>
    <t>4,4 (6 912)</t>
  </si>
  <si>
    <t>4,2 (8 114)</t>
  </si>
  <si>
    <t>4,1 (866)</t>
  </si>
  <si>
    <t>3,6 (2 521)</t>
  </si>
  <si>
    <t>3,6 (4 824)</t>
  </si>
  <si>
    <t>3,6 (7 498)</t>
  </si>
  <si>
    <t>3,6 (3 466)</t>
  </si>
  <si>
    <t>3,6 (4 330)</t>
  </si>
  <si>
    <t>3,5 (1 714)</t>
  </si>
  <si>
    <t>3,5 (3 173)</t>
  </si>
  <si>
    <t>3,5 (822)</t>
  </si>
  <si>
    <t>3,4 (5 233)</t>
  </si>
  <si>
    <t>3,5 (10 963)</t>
  </si>
  <si>
    <t>3,4 (1 903)</t>
  </si>
  <si>
    <t>3,4 (9 138)</t>
  </si>
  <si>
    <t>3,0 (2 398)</t>
  </si>
  <si>
    <t>3,0 (6 944)</t>
  </si>
  <si>
    <t>2,9 (4 249)</t>
  </si>
  <si>
    <t>2,8 (3 035)</t>
  </si>
  <si>
    <t>2,8 (736)</t>
  </si>
  <si>
    <t>2,8 (4 694)</t>
  </si>
  <si>
    <t>2,7 (5 763)</t>
  </si>
  <si>
    <t>2,7 (1 724)</t>
  </si>
  <si>
    <t>2,6 (5 756)</t>
  </si>
  <si>
    <t>2,6 (590)</t>
  </si>
  <si>
    <t>2,5 (435)</t>
  </si>
  <si>
    <t>2,4 (521)</t>
  </si>
  <si>
    <t>2,4 (6 723)</t>
  </si>
  <si>
    <t>2,2 (3 072)</t>
  </si>
  <si>
    <t>2,1 (2 536)</t>
  </si>
  <si>
    <t>2,0 (419)</t>
  </si>
  <si>
    <t>1,6 (32)</t>
  </si>
  <si>
    <t>1,0 (400)</t>
  </si>
  <si>
    <t>2,5 (1 910)</t>
  </si>
  <si>
    <t>11,5 (2 026)</t>
  </si>
  <si>
    <t>от 4,6% и выше - "отлично"</t>
  </si>
  <si>
    <t>ниже 4,6% - "плохо"</t>
  </si>
  <si>
    <t>17,0 (4 456)</t>
  </si>
  <si>
    <t xml:space="preserve">Центральный ф.о.     </t>
  </si>
  <si>
    <t>Северо-Западный ф.о.</t>
  </si>
  <si>
    <t>Южный ф.о.</t>
  </si>
  <si>
    <t>Северо-Кавказский ф.о.</t>
  </si>
  <si>
    <t>Приволжский ф.о.</t>
  </si>
  <si>
    <t>Уральский ф.о.</t>
  </si>
  <si>
    <t>Сибирский ф.о.</t>
  </si>
  <si>
    <t>Дальневосточный ф.о.</t>
  </si>
  <si>
    <t>россия</t>
  </si>
  <si>
    <t>от 5,2% и выше - "отлично"</t>
  </si>
  <si>
    <t xml:space="preserve">от 4,6% до 5,2% - "хорошо" </t>
  </si>
  <si>
    <t>Процент муниципальных учреждений культуры подключенных к сети Интернет, %</t>
  </si>
  <si>
    <t>Количество КДУ</t>
  </si>
  <si>
    <t>Количество мероприятий</t>
  </si>
  <si>
    <t>Доля среднего количества мероприятий на 1 учреждение от среднего значения по Московской области, %</t>
  </si>
  <si>
    <t>Место в интегральном рейтинге</t>
  </si>
  <si>
    <t>Весовой коэффициент показателя 1 (Вкп1)</t>
  </si>
  <si>
    <t>Весовой коэффициент показателя 2 (Вкп2)</t>
  </si>
  <si>
    <t>Весовой коэффициент показателя 3 (Вкп3)</t>
  </si>
  <si>
    <t>Весовой коэффициент показателя 4 (Вкп4)</t>
  </si>
  <si>
    <t>Место в рейтинге по показателю 1</t>
  </si>
  <si>
    <t>Место в рейтинге по показателю 2</t>
  </si>
  <si>
    <t>Место в рейтинге по показателю 3</t>
  </si>
  <si>
    <t>Место в рейтинге по показателю 4</t>
  </si>
  <si>
    <t>Значение интегрального рейтинга</t>
  </si>
  <si>
    <t>Наименование коэффициента</t>
  </si>
  <si>
    <t>Значение</t>
  </si>
  <si>
    <t xml:space="preserve">Начальник управления информационно-аналитической работы и связей с общественностью </t>
  </si>
  <si>
    <t>О.А. Манаенкова</t>
  </si>
  <si>
    <t>ПОКАЗАТЕЛЬ 1
Фактическая обеспеченность ДК, %</t>
  </si>
  <si>
    <t>ПОКАЗАТЕЛЬ 2
Фактическая обеспеченность библиотеками, %</t>
  </si>
  <si>
    <t>ПОКАЗАТЕЛЬ 3
Фактическая обеспеченность ДШИ, %</t>
  </si>
  <si>
    <t>ПОКАЗАТЕЛЬ 4
Доля населения, участвующего в коллективах народного творчества и школах искусств, % (количество участников творческих коллективов и учащихся школ искусств, чел.)</t>
  </si>
  <si>
    <t>ПОКАЗАТЕЛЬ 5
Среднее количество мероприятий на одно культурно-досуговое учреждение</t>
  </si>
  <si>
    <t>Место в рейтинге по показателю 5</t>
  </si>
  <si>
    <t>ПОКАЗАТЕЛЬ 6
Процент охвата населения библиотечным обслуживанием, %</t>
  </si>
  <si>
    <t>Место в рейтинге по показателю 6</t>
  </si>
  <si>
    <t>ПОКАЗАТЕЛЬ 7
Процент муниципальных учреждений культуры, имеющих собственный сайт, %</t>
  </si>
  <si>
    <t>Место в рейтинге по показателю 7</t>
  </si>
  <si>
    <r>
      <rPr>
        <b/>
        <sz val="16"/>
        <color theme="1"/>
        <rFont val="Times New Roman"/>
        <family val="1"/>
        <charset val="204"/>
      </rPr>
      <t>Значение интегрального рейтинга</t>
    </r>
    <r>
      <rPr>
        <sz val="16"/>
        <color theme="1"/>
        <rFont val="Times New Roman"/>
        <family val="1"/>
        <charset val="204"/>
      </rPr>
      <t xml:space="preserve"> = Место в рейтинге по показателю 1*Вкп1 + Место в рейтинге по показателю 2*Вкп2 + Место в рейтинге по показателю 3*Вкп3 + Место в рейтинге по показателю 4*Вкп4 + Место в рейтинге по показателю 5*Вкп5 + Место в рейтинге по показателю 6*Вкп6 + Место в рейтинге по показателю 7*Вкп7</t>
    </r>
  </si>
  <si>
    <t>Весовой коэффициент показателя 5 (Вкп4)</t>
  </si>
  <si>
    <t>Весовой коэффициент показателя 6 (Вкп4)</t>
  </si>
  <si>
    <t>Весовой коэффициент показателя 7 (Вкп4)</t>
  </si>
  <si>
    <t>n - количество сравнимаемых показателей</t>
  </si>
  <si>
    <t>Первый по значимости весовой коэффициент = n(/1+2+…+n)</t>
  </si>
  <si>
    <t>Место в интегральном рейтинге с учетом экспертной корректировки</t>
  </si>
  <si>
    <t>Вес следующего фактора будет иметь тот же знаменатель, но в числителе будет стоять
n-1</t>
  </si>
  <si>
    <t xml:space="preserve">Для экспертной корректировки интегрального рейтинга используется показатель участия муниципального образования в областных и всероссийских мероприятиях, организуемых Минитерством культуры Московской области </t>
  </si>
  <si>
    <t>-</t>
  </si>
  <si>
    <t>Конечный рейтинг</t>
  </si>
  <si>
    <t>Система весовых коэффициентов</t>
  </si>
  <si>
    <t>Расчет рейтинга муниципальных образований по показателю "Качество и доступность услуг в сфере культуры"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</si>
</sst>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8"/>
      <color theme="9" tint="-0.24997711111789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3" fontId="4" fillId="0" borderId="0" xfId="0" applyNumberFormat="1" applyFont="1"/>
    <xf numFmtId="0" fontId="5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1" fontId="1" fillId="0" borderId="0" xfId="0" applyNumberFormat="1" applyFont="1"/>
    <xf numFmtId="0" fontId="9" fillId="0" borderId="0" xfId="0" applyFont="1"/>
    <xf numFmtId="0" fontId="11" fillId="0" borderId="1" xfId="0" applyFont="1" applyFill="1" applyBorder="1"/>
    <xf numFmtId="164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1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8" fillId="0" borderId="0" xfId="0" applyFont="1" applyBorder="1" applyAlignment="1">
      <alignment vertical="center" wrapText="1"/>
    </xf>
    <xf numFmtId="0" fontId="12" fillId="0" borderId="1" xfId="0" applyFont="1" applyFill="1" applyBorder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14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hidden="1"/>
    </xf>
    <xf numFmtId="164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49" fontId="21" fillId="0" borderId="0" xfId="0" applyNumberFormat="1" applyFont="1" applyFill="1" applyAlignment="1">
      <alignment horizontal="left"/>
    </xf>
    <xf numFmtId="0" fontId="8" fillId="4" borderId="1" xfId="0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3" fillId="4" borderId="0" xfId="0" applyFont="1" applyFill="1"/>
    <xf numFmtId="0" fontId="10" fillId="0" borderId="0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/>
    </xf>
    <xf numFmtId="2" fontId="18" fillId="0" borderId="14" xfId="0" applyNumberFormat="1" applyFont="1" applyFill="1" applyBorder="1" applyAlignment="1">
      <alignment horizontal="center" vertical="center"/>
    </xf>
    <xf numFmtId="2" fontId="18" fillId="0" borderId="15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5B7"/>
      <color rgb="FFFF896D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0"/>
  <c:chart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92D050"/>
              </a:solidFill>
            </c:spPr>
          </c:dPt>
          <c:dPt>
            <c:idx val="1"/>
            <c:spPr>
              <a:solidFill>
                <a:srgbClr val="FFFF00"/>
              </a:solidFill>
            </c:spPr>
          </c:dPt>
          <c:dPt>
            <c:idx val="2"/>
            <c:spPr>
              <a:solidFill>
                <a:srgbClr val="FF896D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Val val="1"/>
            <c:showLeaderLines val="1"/>
          </c:dLbls>
          <c:cat>
            <c:strRef>
              <c:f>Лист3!$A$1:$A$3</c:f>
              <c:strCache>
                <c:ptCount val="3"/>
                <c:pt idx="0">
                  <c:v>от 5,2% и выше - "отлично"</c:v>
                </c:pt>
                <c:pt idx="1">
                  <c:v>от 4,6% до 5,2% - "хорошо" </c:v>
                </c:pt>
                <c:pt idx="2">
                  <c:v>ниже 4,6% - "плохо"</c:v>
                </c:pt>
              </c:strCache>
            </c:strRef>
          </c:cat>
          <c:val>
            <c:numRef>
              <c:f>Лист3!$B$1:$B$3</c:f>
              <c:numCache>
                <c:formatCode>General</c:formatCode>
                <c:ptCount val="3"/>
                <c:pt idx="0">
                  <c:v>29</c:v>
                </c:pt>
                <c:pt idx="1">
                  <c:v>8</c:v>
                </c:pt>
                <c:pt idx="2">
                  <c:v>35</c:v>
                </c:pt>
              </c:numCache>
            </c:numRef>
          </c:val>
        </c:ser>
        <c:dLbls/>
      </c:pie3DChart>
    </c:plotArea>
    <c:legend>
      <c:legendPos val="b"/>
      <c:layout>
        <c:manualLayout>
          <c:xMode val="edge"/>
          <c:yMode val="edge"/>
          <c:x val="0.15819082593004941"/>
          <c:y val="0.70364462323497856"/>
          <c:w val="0.65140994199950819"/>
          <c:h val="0.2357955835629777"/>
        </c:manualLayout>
      </c:layout>
    </c:legend>
    <c:plotVisOnly val="1"/>
    <c:dispBlanksAs val="zero"/>
  </c:chart>
  <c:txPr>
    <a:bodyPr/>
    <a:lstStyle/>
    <a:p>
      <a:pPr>
        <a:defRPr sz="1800"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68</xdr:row>
      <xdr:rowOff>0</xdr:rowOff>
    </xdr:from>
    <xdr:to>
      <xdr:col>19</xdr:col>
      <xdr:colOff>33617</xdr:colOff>
      <xdr:row>72</xdr:row>
      <xdr:rowOff>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73"/>
  <sheetViews>
    <sheetView workbookViewId="0">
      <selection sqref="A1:B73"/>
    </sheetView>
  </sheetViews>
  <sheetFormatPr defaultRowHeight="15"/>
  <cols>
    <col min="1" max="1" width="20.28515625" customWidth="1"/>
    <col min="2" max="2" width="71.140625" customWidth="1"/>
  </cols>
  <sheetData>
    <row r="1" spans="1:2" ht="67.5" customHeight="1">
      <c r="A1" s="25" t="s">
        <v>239</v>
      </c>
      <c r="B1" s="25" t="s">
        <v>31</v>
      </c>
    </row>
    <row r="2" spans="1:2" ht="18.75">
      <c r="A2" s="16">
        <v>1</v>
      </c>
      <c r="B2" s="11" t="s">
        <v>0</v>
      </c>
    </row>
    <row r="3" spans="1:2" ht="18.75">
      <c r="A3" s="16">
        <v>2</v>
      </c>
      <c r="B3" s="11" t="s">
        <v>1</v>
      </c>
    </row>
    <row r="4" spans="1:2" ht="18.75">
      <c r="A4" s="16">
        <v>3</v>
      </c>
      <c r="B4" s="11" t="s">
        <v>36</v>
      </c>
    </row>
    <row r="5" spans="1:2" ht="18.75">
      <c r="A5" s="16">
        <v>4</v>
      </c>
      <c r="B5" s="11" t="s">
        <v>35</v>
      </c>
    </row>
    <row r="6" spans="1:2" ht="18.75">
      <c r="A6" s="16">
        <v>5</v>
      </c>
      <c r="B6" s="11" t="s">
        <v>37</v>
      </c>
    </row>
    <row r="7" spans="1:2" ht="18.75">
      <c r="A7" s="16">
        <v>6</v>
      </c>
      <c r="B7" s="11" t="s">
        <v>44</v>
      </c>
    </row>
    <row r="8" spans="1:2" ht="18.75">
      <c r="A8" s="16">
        <v>7</v>
      </c>
      <c r="B8" s="11" t="s">
        <v>10</v>
      </c>
    </row>
    <row r="9" spans="1:2" ht="18.75">
      <c r="A9" s="16">
        <v>8</v>
      </c>
      <c r="B9" s="11" t="s">
        <v>42</v>
      </c>
    </row>
    <row r="10" spans="1:2" ht="18.75">
      <c r="A10" s="16">
        <v>9</v>
      </c>
      <c r="B10" s="11" t="s">
        <v>34</v>
      </c>
    </row>
    <row r="11" spans="1:2" ht="18.75">
      <c r="A11" s="16">
        <v>10</v>
      </c>
      <c r="B11" s="11" t="s">
        <v>58</v>
      </c>
    </row>
    <row r="12" spans="1:2" ht="18.75">
      <c r="A12" s="16">
        <v>11</v>
      </c>
      <c r="B12" s="11" t="s">
        <v>51</v>
      </c>
    </row>
    <row r="13" spans="1:2" ht="18.75">
      <c r="A13" s="16">
        <v>12</v>
      </c>
      <c r="B13" s="11" t="s">
        <v>48</v>
      </c>
    </row>
    <row r="14" spans="1:2" ht="18.75">
      <c r="A14" s="16">
        <v>13</v>
      </c>
      <c r="B14" s="11" t="s">
        <v>52</v>
      </c>
    </row>
    <row r="15" spans="1:2" ht="18.75">
      <c r="A15" s="16">
        <v>14</v>
      </c>
      <c r="B15" s="11" t="s">
        <v>38</v>
      </c>
    </row>
    <row r="16" spans="1:2" ht="18.75">
      <c r="A16" s="16">
        <v>15</v>
      </c>
      <c r="B16" s="11" t="s">
        <v>29</v>
      </c>
    </row>
    <row r="17" spans="1:2" ht="18.75">
      <c r="A17" s="16">
        <v>16</v>
      </c>
      <c r="B17" s="11" t="s">
        <v>14</v>
      </c>
    </row>
    <row r="18" spans="1:2" ht="18.75">
      <c r="A18" s="16">
        <v>17</v>
      </c>
      <c r="B18" s="11" t="s">
        <v>41</v>
      </c>
    </row>
    <row r="19" spans="1:2" ht="18.75">
      <c r="A19" s="16">
        <v>18</v>
      </c>
      <c r="B19" s="11" t="s">
        <v>73</v>
      </c>
    </row>
    <row r="20" spans="1:2" ht="18.75">
      <c r="A20" s="16">
        <v>19</v>
      </c>
      <c r="B20" s="11" t="s">
        <v>16</v>
      </c>
    </row>
    <row r="21" spans="1:2" ht="18.75">
      <c r="A21" s="16">
        <v>20</v>
      </c>
      <c r="B21" s="11" t="s">
        <v>39</v>
      </c>
    </row>
    <row r="22" spans="1:2" ht="18.75">
      <c r="A22" s="16">
        <v>21</v>
      </c>
      <c r="B22" s="11" t="s">
        <v>2</v>
      </c>
    </row>
    <row r="23" spans="1:2" ht="18.75">
      <c r="A23" s="16">
        <v>22</v>
      </c>
      <c r="B23" s="11" t="s">
        <v>75</v>
      </c>
    </row>
    <row r="24" spans="1:2" ht="18.75">
      <c r="A24" s="16">
        <v>23</v>
      </c>
      <c r="B24" s="11" t="s">
        <v>3</v>
      </c>
    </row>
    <row r="25" spans="1:2" ht="18.75">
      <c r="A25" s="16">
        <v>24</v>
      </c>
      <c r="B25" s="11" t="s">
        <v>43</v>
      </c>
    </row>
    <row r="26" spans="1:2" ht="18.75">
      <c r="A26" s="16">
        <v>25</v>
      </c>
      <c r="B26" s="11" t="s">
        <v>15</v>
      </c>
    </row>
    <row r="27" spans="1:2" ht="18.75">
      <c r="A27" s="16">
        <v>26</v>
      </c>
      <c r="B27" s="11" t="s">
        <v>4</v>
      </c>
    </row>
    <row r="28" spans="1:2" ht="18.75">
      <c r="A28" s="16">
        <v>27</v>
      </c>
      <c r="B28" s="11" t="s">
        <v>45</v>
      </c>
    </row>
    <row r="29" spans="1:2" ht="18.75">
      <c r="A29" s="16">
        <v>28</v>
      </c>
      <c r="B29" s="11" t="s">
        <v>54</v>
      </c>
    </row>
    <row r="30" spans="1:2" ht="18.75">
      <c r="A30" s="16">
        <v>29</v>
      </c>
      <c r="B30" s="11" t="s">
        <v>6</v>
      </c>
    </row>
    <row r="31" spans="1:2" ht="18.75">
      <c r="A31" s="16">
        <v>30</v>
      </c>
      <c r="B31" s="11" t="s">
        <v>8</v>
      </c>
    </row>
    <row r="32" spans="1:2" ht="18.75">
      <c r="A32" s="16">
        <v>31</v>
      </c>
      <c r="B32" s="11" t="s">
        <v>17</v>
      </c>
    </row>
    <row r="33" spans="1:2" ht="18.75">
      <c r="A33" s="16">
        <v>32</v>
      </c>
      <c r="B33" s="11" t="s">
        <v>23</v>
      </c>
    </row>
    <row r="34" spans="1:2" ht="18.75">
      <c r="A34" s="16">
        <v>33</v>
      </c>
      <c r="B34" s="11" t="s">
        <v>13</v>
      </c>
    </row>
    <row r="35" spans="1:2" ht="18.75">
      <c r="A35" s="16">
        <v>34</v>
      </c>
      <c r="B35" s="11" t="s">
        <v>47</v>
      </c>
    </row>
    <row r="36" spans="1:2" ht="18.75">
      <c r="A36" s="16">
        <v>35</v>
      </c>
      <c r="B36" s="11" t="s">
        <v>49</v>
      </c>
    </row>
    <row r="37" spans="1:2" ht="18.75">
      <c r="A37" s="16">
        <v>36</v>
      </c>
      <c r="B37" s="11" t="s">
        <v>22</v>
      </c>
    </row>
    <row r="38" spans="1:2" ht="18.75">
      <c r="A38" s="16">
        <v>37</v>
      </c>
      <c r="B38" s="11" t="s">
        <v>5</v>
      </c>
    </row>
    <row r="39" spans="1:2" ht="18.75">
      <c r="A39" s="16">
        <v>38</v>
      </c>
      <c r="B39" s="11" t="s">
        <v>46</v>
      </c>
    </row>
    <row r="40" spans="1:2" ht="18.75">
      <c r="A40" s="16">
        <v>39</v>
      </c>
      <c r="B40" s="11" t="s">
        <v>56</v>
      </c>
    </row>
    <row r="41" spans="1:2" ht="18.75">
      <c r="A41" s="16">
        <v>40</v>
      </c>
      <c r="B41" s="11" t="s">
        <v>12</v>
      </c>
    </row>
    <row r="42" spans="1:2" ht="18.75">
      <c r="A42" s="16">
        <v>41</v>
      </c>
      <c r="B42" s="11" t="s">
        <v>69</v>
      </c>
    </row>
    <row r="43" spans="1:2" ht="18.75">
      <c r="A43" s="16">
        <v>42</v>
      </c>
      <c r="B43" s="11" t="s">
        <v>53</v>
      </c>
    </row>
    <row r="44" spans="1:2" ht="18.75">
      <c r="A44" s="16">
        <v>43</v>
      </c>
      <c r="B44" s="11" t="s">
        <v>59</v>
      </c>
    </row>
    <row r="45" spans="1:2" ht="18.75">
      <c r="A45" s="16">
        <v>44</v>
      </c>
      <c r="B45" s="11" t="s">
        <v>63</v>
      </c>
    </row>
    <row r="46" spans="1:2" ht="18.75">
      <c r="A46" s="16">
        <v>45</v>
      </c>
      <c r="B46" s="11" t="s">
        <v>40</v>
      </c>
    </row>
    <row r="47" spans="1:2" ht="18.75">
      <c r="A47" s="16">
        <v>46</v>
      </c>
      <c r="B47" s="11" t="s">
        <v>28</v>
      </c>
    </row>
    <row r="48" spans="1:2" ht="18.75">
      <c r="A48" s="16">
        <v>47</v>
      </c>
      <c r="B48" s="11" t="s">
        <v>20</v>
      </c>
    </row>
    <row r="49" spans="1:2" ht="18.75">
      <c r="A49" s="16">
        <v>48</v>
      </c>
      <c r="B49" s="11" t="s">
        <v>7</v>
      </c>
    </row>
    <row r="50" spans="1:2" ht="18.75">
      <c r="A50" s="16">
        <v>49</v>
      </c>
      <c r="B50" s="11" t="s">
        <v>24</v>
      </c>
    </row>
    <row r="51" spans="1:2" ht="18.75">
      <c r="A51" s="16">
        <v>50</v>
      </c>
      <c r="B51" s="11" t="s">
        <v>72</v>
      </c>
    </row>
    <row r="52" spans="1:2" ht="18.75">
      <c r="A52" s="16">
        <v>51</v>
      </c>
      <c r="B52" s="11" t="s">
        <v>21</v>
      </c>
    </row>
    <row r="53" spans="1:2" ht="18.75">
      <c r="A53" s="16">
        <v>52</v>
      </c>
      <c r="B53" s="11" t="s">
        <v>70</v>
      </c>
    </row>
    <row r="54" spans="1:2" ht="18.75">
      <c r="A54" s="16">
        <v>53</v>
      </c>
      <c r="B54" s="28" t="s">
        <v>68</v>
      </c>
    </row>
    <row r="55" spans="1:2" ht="18.75">
      <c r="A55" s="16">
        <v>54</v>
      </c>
      <c r="B55" s="28" t="s">
        <v>11</v>
      </c>
    </row>
    <row r="56" spans="1:2" ht="18.75">
      <c r="A56" s="16">
        <v>55</v>
      </c>
      <c r="B56" s="28" t="s">
        <v>19</v>
      </c>
    </row>
    <row r="57" spans="1:2" ht="18.75">
      <c r="A57" s="16">
        <v>56</v>
      </c>
      <c r="B57" s="28" t="s">
        <v>55</v>
      </c>
    </row>
    <row r="58" spans="1:2" ht="18.75">
      <c r="A58" s="16">
        <v>57</v>
      </c>
      <c r="B58" s="28" t="s">
        <v>60</v>
      </c>
    </row>
    <row r="59" spans="1:2" ht="18.75">
      <c r="A59" s="16">
        <v>58</v>
      </c>
      <c r="B59" s="28" t="s">
        <v>9</v>
      </c>
    </row>
    <row r="60" spans="1:2" ht="18.75">
      <c r="A60" s="16">
        <v>59</v>
      </c>
      <c r="B60" s="28" t="s">
        <v>50</v>
      </c>
    </row>
    <row r="61" spans="1:2" ht="18.75">
      <c r="A61" s="16">
        <v>60</v>
      </c>
      <c r="B61" s="28" t="s">
        <v>18</v>
      </c>
    </row>
    <row r="62" spans="1:2" ht="18.75">
      <c r="A62" s="16">
        <v>61</v>
      </c>
      <c r="B62" s="28" t="s">
        <v>71</v>
      </c>
    </row>
    <row r="63" spans="1:2" ht="18.75">
      <c r="A63" s="16">
        <v>62</v>
      </c>
      <c r="B63" s="28" t="s">
        <v>67</v>
      </c>
    </row>
    <row r="64" spans="1:2" ht="18.75">
      <c r="A64" s="16">
        <v>63</v>
      </c>
      <c r="B64" s="28" t="s">
        <v>74</v>
      </c>
    </row>
    <row r="65" spans="1:2" ht="18.75">
      <c r="A65" s="16">
        <v>64</v>
      </c>
      <c r="B65" s="28" t="s">
        <v>66</v>
      </c>
    </row>
    <row r="66" spans="1:2" ht="18.75">
      <c r="A66" s="16">
        <v>65</v>
      </c>
      <c r="B66" s="28" t="s">
        <v>61</v>
      </c>
    </row>
    <row r="67" spans="1:2" ht="18.75">
      <c r="A67" s="16">
        <v>66</v>
      </c>
      <c r="B67" s="28" t="s">
        <v>57</v>
      </c>
    </row>
    <row r="68" spans="1:2" ht="18.75">
      <c r="A68" s="16">
        <v>67</v>
      </c>
      <c r="B68" s="28" t="s">
        <v>62</v>
      </c>
    </row>
    <row r="69" spans="1:2" ht="18.75">
      <c r="A69" s="16">
        <v>68</v>
      </c>
      <c r="B69" s="28" t="s">
        <v>26</v>
      </c>
    </row>
    <row r="70" spans="1:2" ht="18.75">
      <c r="A70" s="16">
        <v>69</v>
      </c>
      <c r="B70" s="28" t="s">
        <v>64</v>
      </c>
    </row>
    <row r="71" spans="1:2" ht="18.75">
      <c r="A71" s="16">
        <v>70</v>
      </c>
      <c r="B71" s="28" t="s">
        <v>27</v>
      </c>
    </row>
    <row r="72" spans="1:2" ht="18.75">
      <c r="A72" s="16">
        <v>71</v>
      </c>
      <c r="B72" s="28" t="s">
        <v>65</v>
      </c>
    </row>
    <row r="73" spans="1:2" ht="18.75">
      <c r="A73" s="16">
        <v>72</v>
      </c>
      <c r="B73" s="28" t="s">
        <v>25</v>
      </c>
    </row>
  </sheetData>
  <pageMargins left="0.7" right="0.7" top="0.75" bottom="0.75" header="0.3" footer="0.3"/>
  <pageSetup paperSize="8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34"/>
  <sheetViews>
    <sheetView tabSelected="1" zoomScale="70" zoomScaleNormal="70" workbookViewId="0">
      <selection activeCell="A2" sqref="A2"/>
    </sheetView>
  </sheetViews>
  <sheetFormatPr defaultRowHeight="15"/>
  <cols>
    <col min="1" max="1" width="18.42578125" style="1" customWidth="1"/>
    <col min="2" max="2" width="21" style="1" customWidth="1"/>
    <col min="3" max="3" width="60.42578125" style="1" customWidth="1"/>
    <col min="4" max="4" width="13.28515625" style="1" hidden="1" customWidth="1"/>
    <col min="5" max="9" width="9.140625" style="1" hidden="1" customWidth="1"/>
    <col min="10" max="10" width="5.42578125" style="1" hidden="1" customWidth="1"/>
    <col min="11" max="11" width="21.28515625" style="1" customWidth="1"/>
    <col min="12" max="12" width="15.7109375" style="1" customWidth="1"/>
    <col min="13" max="13" width="23.28515625" style="1" customWidth="1"/>
    <col min="14" max="14" width="15.5703125" style="1" customWidth="1"/>
    <col min="15" max="15" width="21.85546875" style="1" customWidth="1"/>
    <col min="16" max="16" width="16.28515625" style="1" customWidth="1"/>
    <col min="17" max="17" width="41.140625" style="1" customWidth="1"/>
    <col min="18" max="18" width="15.28515625" style="1" customWidth="1"/>
    <col min="19" max="19" width="40.140625" style="1" hidden="1" customWidth="1"/>
    <col min="20" max="20" width="9.140625" style="1" hidden="1" customWidth="1"/>
    <col min="21" max="21" width="15.85546875" style="1" hidden="1" customWidth="1"/>
    <col min="22" max="22" width="16.7109375" style="1" hidden="1" customWidth="1"/>
    <col min="23" max="23" width="22.5703125" style="1" customWidth="1"/>
    <col min="24" max="24" width="16.28515625" style="1" hidden="1" customWidth="1"/>
    <col min="25" max="25" width="16" style="1" customWidth="1"/>
    <col min="26" max="26" width="26.85546875" style="1" customWidth="1"/>
    <col min="27" max="27" width="15.42578125" style="1" customWidth="1"/>
    <col min="28" max="28" width="27.28515625" style="1" customWidth="1"/>
    <col min="29" max="29" width="16.140625" style="1" customWidth="1"/>
    <col min="30" max="30" width="20.140625" style="1" customWidth="1"/>
    <col min="31" max="35" width="9.140625" style="1"/>
    <col min="36" max="36" width="10.140625" style="1" customWidth="1"/>
    <col min="37" max="37" width="19.7109375" style="1" customWidth="1"/>
    <col min="38" max="16384" width="9.140625" style="1"/>
  </cols>
  <sheetData>
    <row r="1" spans="1:37" ht="32.25" customHeight="1">
      <c r="A1" s="45" t="s">
        <v>275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1:37" ht="141.75" customHeight="1">
      <c r="A2" s="25" t="s">
        <v>239</v>
      </c>
      <c r="B2" s="41" t="s">
        <v>269</v>
      </c>
      <c r="C2" s="25" t="s">
        <v>31</v>
      </c>
      <c r="D2" s="25" t="s">
        <v>33</v>
      </c>
      <c r="E2" s="25" t="s">
        <v>32</v>
      </c>
      <c r="F2" s="25" t="s">
        <v>30</v>
      </c>
      <c r="G2" s="25" t="s">
        <v>146</v>
      </c>
      <c r="H2" s="25" t="s">
        <v>147</v>
      </c>
      <c r="I2" s="25" t="s">
        <v>148</v>
      </c>
      <c r="J2" s="25" t="s">
        <v>149</v>
      </c>
      <c r="K2" s="25" t="s">
        <v>253</v>
      </c>
      <c r="L2" s="25" t="s">
        <v>244</v>
      </c>
      <c r="M2" s="25" t="s">
        <v>254</v>
      </c>
      <c r="N2" s="25" t="s">
        <v>245</v>
      </c>
      <c r="O2" s="25" t="s">
        <v>255</v>
      </c>
      <c r="P2" s="25" t="s">
        <v>246</v>
      </c>
      <c r="Q2" s="25" t="s">
        <v>256</v>
      </c>
      <c r="R2" s="25" t="s">
        <v>247</v>
      </c>
      <c r="S2" s="25" t="s">
        <v>235</v>
      </c>
      <c r="T2" s="26"/>
      <c r="U2" s="25" t="s">
        <v>236</v>
      </c>
      <c r="V2" s="25" t="s">
        <v>237</v>
      </c>
      <c r="W2" s="25" t="s">
        <v>257</v>
      </c>
      <c r="X2" s="25" t="s">
        <v>238</v>
      </c>
      <c r="Y2" s="25" t="s">
        <v>258</v>
      </c>
      <c r="Z2" s="25" t="s">
        <v>259</v>
      </c>
      <c r="AA2" s="25" t="s">
        <v>260</v>
      </c>
      <c r="AB2" s="25" t="s">
        <v>261</v>
      </c>
      <c r="AC2" s="25" t="s">
        <v>262</v>
      </c>
      <c r="AD2" s="25" t="s">
        <v>248</v>
      </c>
    </row>
    <row r="3" spans="1:37" s="29" customFormat="1" ht="15" customHeight="1">
      <c r="A3" s="13">
        <v>1</v>
      </c>
      <c r="B3" s="42">
        <v>1</v>
      </c>
      <c r="C3" s="11" t="s">
        <v>35</v>
      </c>
      <c r="D3" s="12">
        <v>17551</v>
      </c>
      <c r="E3" s="13">
        <v>1753</v>
      </c>
      <c r="F3" s="14">
        <f t="shared" ref="F3:F34" si="0">100*E3/D3</f>
        <v>9.9880348698079882</v>
      </c>
      <c r="G3" s="14" t="s">
        <v>78</v>
      </c>
      <c r="H3" s="15">
        <v>273</v>
      </c>
      <c r="I3" s="13">
        <f t="shared" ref="I3:I34" si="1">E3+H3</f>
        <v>2026</v>
      </c>
      <c r="J3" s="12">
        <f t="shared" ref="J3:J34" si="2">100*I3/D3</f>
        <v>11.543501794769529</v>
      </c>
      <c r="K3" s="12">
        <v>317.89999999999998</v>
      </c>
      <c r="L3" s="13">
        <v>1</v>
      </c>
      <c r="M3" s="12">
        <v>94.444444444444443</v>
      </c>
      <c r="N3" s="38">
        <v>13</v>
      </c>
      <c r="O3" s="37">
        <v>124.51923076923077</v>
      </c>
      <c r="P3" s="38">
        <v>22</v>
      </c>
      <c r="Q3" s="12" t="s">
        <v>220</v>
      </c>
      <c r="R3" s="16">
        <v>3</v>
      </c>
      <c r="S3" s="24">
        <v>0.58139534883720934</v>
      </c>
      <c r="T3" s="18">
        <v>2.3255813953488372E-2</v>
      </c>
      <c r="U3" s="19">
        <v>23</v>
      </c>
      <c r="V3" s="20">
        <v>3593</v>
      </c>
      <c r="W3" s="21">
        <f t="shared" ref="W3:W34" si="3">V3/U3</f>
        <v>156.21739130434781</v>
      </c>
      <c r="X3" s="22" t="e">
        <f>W3*100/#REF!</f>
        <v>#REF!</v>
      </c>
      <c r="Y3" s="21">
        <v>30</v>
      </c>
      <c r="Z3" s="14">
        <v>75.2</v>
      </c>
      <c r="AA3" s="23">
        <v>1</v>
      </c>
      <c r="AB3" s="14">
        <f t="shared" ref="AB3:AB34" si="4">T3*100</f>
        <v>2.3255813953488373</v>
      </c>
      <c r="AC3" s="23">
        <v>55</v>
      </c>
      <c r="AD3" s="23">
        <f t="shared" ref="AD3:AD34" si="5">L3*$AK$33+N3*$AK$36+P3*$AK$39+R3*$AK$42+Y3*$AK$45+AA3*$AK$48+AC3*$AK$51</f>
        <v>21.035714285714285</v>
      </c>
      <c r="AF3" s="43"/>
      <c r="AG3" s="43"/>
      <c r="AH3" s="43"/>
    </row>
    <row r="4" spans="1:37" s="29" customFormat="1" ht="15" customHeight="1">
      <c r="A4" s="13">
        <v>2</v>
      </c>
      <c r="B4" s="42">
        <v>2</v>
      </c>
      <c r="C4" s="11" t="s">
        <v>38</v>
      </c>
      <c r="D4" s="12">
        <v>45256</v>
      </c>
      <c r="E4" s="13">
        <v>3689</v>
      </c>
      <c r="F4" s="14">
        <f t="shared" si="0"/>
        <v>8.15140533851865</v>
      </c>
      <c r="G4" s="14" t="s">
        <v>81</v>
      </c>
      <c r="H4" s="15">
        <v>1016</v>
      </c>
      <c r="I4" s="13">
        <f t="shared" si="1"/>
        <v>4705</v>
      </c>
      <c r="J4" s="12">
        <f t="shared" si="2"/>
        <v>10.396411525543574</v>
      </c>
      <c r="K4" s="12">
        <v>129.9</v>
      </c>
      <c r="L4" s="13">
        <v>11</v>
      </c>
      <c r="M4" s="12">
        <v>96.296296296296291</v>
      </c>
      <c r="N4" s="38">
        <v>12</v>
      </c>
      <c r="O4" s="37">
        <v>140</v>
      </c>
      <c r="P4" s="38">
        <v>14</v>
      </c>
      <c r="Q4" s="12" t="s">
        <v>152</v>
      </c>
      <c r="R4" s="16">
        <v>5</v>
      </c>
      <c r="S4" s="17">
        <v>0.7321428571428571</v>
      </c>
      <c r="T4" s="18">
        <v>0.125</v>
      </c>
      <c r="U4" s="19">
        <v>26</v>
      </c>
      <c r="V4" s="20">
        <v>2923</v>
      </c>
      <c r="W4" s="21">
        <f t="shared" si="3"/>
        <v>112.42307692307692</v>
      </c>
      <c r="X4" s="22" t="e">
        <f>W4*100/#REF!</f>
        <v>#REF!</v>
      </c>
      <c r="Y4" s="21">
        <v>48</v>
      </c>
      <c r="Z4" s="14">
        <v>45.5</v>
      </c>
      <c r="AA4" s="23">
        <v>6</v>
      </c>
      <c r="AB4" s="14">
        <f t="shared" si="4"/>
        <v>12.5</v>
      </c>
      <c r="AC4" s="23">
        <v>44</v>
      </c>
      <c r="AD4" s="23">
        <f t="shared" si="5"/>
        <v>24.464285714285715</v>
      </c>
      <c r="AF4" s="43"/>
      <c r="AG4" s="43"/>
      <c r="AH4" s="43"/>
      <c r="AI4" s="39" t="s">
        <v>272</v>
      </c>
      <c r="AJ4" s="40" t="s">
        <v>273</v>
      </c>
    </row>
    <row r="5" spans="1:37" s="30" customFormat="1" ht="15" customHeight="1">
      <c r="A5" s="13">
        <v>3</v>
      </c>
      <c r="B5" s="42">
        <v>3</v>
      </c>
      <c r="C5" s="11" t="s">
        <v>44</v>
      </c>
      <c r="D5" s="12">
        <v>25775</v>
      </c>
      <c r="E5" s="13">
        <v>1455</v>
      </c>
      <c r="F5" s="14">
        <f t="shared" si="0"/>
        <v>5.6450048496605234</v>
      </c>
      <c r="G5" s="14" t="s">
        <v>89</v>
      </c>
      <c r="H5" s="15">
        <v>410</v>
      </c>
      <c r="I5" s="13">
        <f t="shared" si="1"/>
        <v>1865</v>
      </c>
      <c r="J5" s="12">
        <f t="shared" si="2"/>
        <v>7.2356935014548984</v>
      </c>
      <c r="K5" s="12">
        <v>187.8140703517588</v>
      </c>
      <c r="L5" s="13">
        <v>4</v>
      </c>
      <c r="M5" s="12">
        <v>61.904761904761905</v>
      </c>
      <c r="N5" s="38">
        <v>39</v>
      </c>
      <c r="O5" s="37">
        <v>172.22222222222223</v>
      </c>
      <c r="P5" s="38">
        <v>8</v>
      </c>
      <c r="Q5" s="12" t="s">
        <v>161</v>
      </c>
      <c r="R5" s="16">
        <v>15</v>
      </c>
      <c r="S5" s="24">
        <v>0.6</v>
      </c>
      <c r="T5" s="18">
        <v>0.28000000000000003</v>
      </c>
      <c r="U5" s="19">
        <v>19</v>
      </c>
      <c r="V5" s="20">
        <v>3080</v>
      </c>
      <c r="W5" s="21">
        <f t="shared" si="3"/>
        <v>162.10526315789474</v>
      </c>
      <c r="X5" s="22" t="e">
        <f>W5*100/#REF!</f>
        <v>#REF!</v>
      </c>
      <c r="Y5" s="21">
        <v>27</v>
      </c>
      <c r="Z5" s="14">
        <v>41.1</v>
      </c>
      <c r="AA5" s="23">
        <v>11</v>
      </c>
      <c r="AB5" s="14">
        <f t="shared" si="4"/>
        <v>28.000000000000004</v>
      </c>
      <c r="AC5" s="23">
        <v>28</v>
      </c>
      <c r="AD5" s="23">
        <f t="shared" si="5"/>
        <v>25.357142857142858</v>
      </c>
      <c r="AF5" s="44"/>
      <c r="AG5" s="44"/>
      <c r="AH5" s="44"/>
    </row>
    <row r="6" spans="1:37" s="30" customFormat="1" ht="15" customHeight="1">
      <c r="A6" s="13">
        <v>4</v>
      </c>
      <c r="B6" s="42">
        <v>4</v>
      </c>
      <c r="C6" s="11" t="s">
        <v>52</v>
      </c>
      <c r="D6" s="12">
        <v>48542</v>
      </c>
      <c r="E6" s="13">
        <v>2223</v>
      </c>
      <c r="F6" s="14">
        <f t="shared" si="0"/>
        <v>4.5795393679700052</v>
      </c>
      <c r="G6" s="14" t="s">
        <v>98</v>
      </c>
      <c r="H6" s="15">
        <v>1146</v>
      </c>
      <c r="I6" s="13">
        <f t="shared" si="1"/>
        <v>3369</v>
      </c>
      <c r="J6" s="12">
        <f t="shared" si="2"/>
        <v>6.94038152527708</v>
      </c>
      <c r="K6" s="12">
        <v>147.14285714285717</v>
      </c>
      <c r="L6" s="13">
        <v>9</v>
      </c>
      <c r="M6" s="12">
        <v>79.166666666666657</v>
      </c>
      <c r="N6" s="38">
        <v>30</v>
      </c>
      <c r="O6" s="37">
        <v>216.91176470588235</v>
      </c>
      <c r="P6" s="38">
        <v>6</v>
      </c>
      <c r="Q6" s="12" t="s">
        <v>165</v>
      </c>
      <c r="R6" s="16">
        <v>18</v>
      </c>
      <c r="S6" s="17">
        <v>0.70731707317073167</v>
      </c>
      <c r="T6" s="18">
        <v>9.7560975609756101E-2</v>
      </c>
      <c r="U6" s="19">
        <v>18</v>
      </c>
      <c r="V6" s="20">
        <v>2992</v>
      </c>
      <c r="W6" s="21">
        <f t="shared" si="3"/>
        <v>166.22222222222223</v>
      </c>
      <c r="X6" s="22" t="e">
        <f>W6*100/#REF!</f>
        <v>#REF!</v>
      </c>
      <c r="Y6" s="21">
        <v>23</v>
      </c>
      <c r="Z6" s="14">
        <v>34.4</v>
      </c>
      <c r="AA6" s="23">
        <v>18</v>
      </c>
      <c r="AB6" s="14">
        <f t="shared" si="4"/>
        <v>9.7560975609756095</v>
      </c>
      <c r="AC6" s="23">
        <v>47</v>
      </c>
      <c r="AD6" s="23">
        <f t="shared" si="5"/>
        <v>26.821428571428569</v>
      </c>
    </row>
    <row r="7" spans="1:37" s="30" customFormat="1" ht="15" customHeight="1">
      <c r="A7" s="13">
        <v>5</v>
      </c>
      <c r="B7" s="42">
        <v>5</v>
      </c>
      <c r="C7" s="11" t="s">
        <v>16</v>
      </c>
      <c r="D7" s="12">
        <v>73840</v>
      </c>
      <c r="E7" s="13">
        <v>1232</v>
      </c>
      <c r="F7" s="14">
        <f t="shared" si="0"/>
        <v>1.6684723726977249</v>
      </c>
      <c r="G7" s="14" t="s">
        <v>130</v>
      </c>
      <c r="H7" s="15">
        <v>2355</v>
      </c>
      <c r="I7" s="13">
        <f t="shared" si="1"/>
        <v>3587</v>
      </c>
      <c r="J7" s="12">
        <f t="shared" si="2"/>
        <v>4.8578006500541715</v>
      </c>
      <c r="K7" s="12">
        <v>88</v>
      </c>
      <c r="L7" s="13">
        <v>31</v>
      </c>
      <c r="M7" s="12">
        <v>87.5</v>
      </c>
      <c r="N7" s="38">
        <v>21</v>
      </c>
      <c r="O7" s="37">
        <v>331.87772925764193</v>
      </c>
      <c r="P7" s="38">
        <v>2</v>
      </c>
      <c r="Q7" s="12" t="s">
        <v>181</v>
      </c>
      <c r="R7" s="16">
        <v>29</v>
      </c>
      <c r="S7" s="24">
        <v>1</v>
      </c>
      <c r="T7" s="18">
        <v>0.88888888888888884</v>
      </c>
      <c r="U7" s="19">
        <v>2</v>
      </c>
      <c r="V7" s="20">
        <v>376</v>
      </c>
      <c r="W7" s="21">
        <f t="shared" si="3"/>
        <v>188</v>
      </c>
      <c r="X7" s="22" t="e">
        <f>W7*100/#REF!</f>
        <v>#REF!</v>
      </c>
      <c r="Y7" s="21">
        <v>19</v>
      </c>
      <c r="Z7" s="12">
        <v>20.7</v>
      </c>
      <c r="AA7" s="23">
        <v>41</v>
      </c>
      <c r="AB7" s="14">
        <f t="shared" si="4"/>
        <v>88.888888888888886</v>
      </c>
      <c r="AC7" s="23">
        <v>3</v>
      </c>
      <c r="AD7" s="23">
        <f t="shared" si="5"/>
        <v>29.285714285714288</v>
      </c>
    </row>
    <row r="8" spans="1:37" s="29" customFormat="1" ht="15" customHeight="1">
      <c r="A8" s="13">
        <v>5</v>
      </c>
      <c r="B8" s="42">
        <v>6</v>
      </c>
      <c r="C8" s="11" t="s">
        <v>42</v>
      </c>
      <c r="D8" s="12">
        <v>103762</v>
      </c>
      <c r="E8" s="13">
        <v>6280</v>
      </c>
      <c r="F8" s="14">
        <f t="shared" si="0"/>
        <v>6.0523120217420638</v>
      </c>
      <c r="G8" s="14" t="s">
        <v>87</v>
      </c>
      <c r="H8" s="15" t="e">
        <f>SUM(#REF!)</f>
        <v>#REF!</v>
      </c>
      <c r="I8" s="13" t="e">
        <f t="shared" si="1"/>
        <v>#REF!</v>
      </c>
      <c r="J8" s="12" t="e">
        <f t="shared" si="2"/>
        <v>#REF!</v>
      </c>
      <c r="K8" s="12">
        <v>120.29278142352346</v>
      </c>
      <c r="L8" s="13">
        <v>17</v>
      </c>
      <c r="M8" s="12">
        <v>113.04347826086956</v>
      </c>
      <c r="N8" s="38">
        <v>5</v>
      </c>
      <c r="O8" s="37">
        <v>98.302055406613036</v>
      </c>
      <c r="P8" s="38">
        <v>36</v>
      </c>
      <c r="Q8" s="12" t="s">
        <v>158</v>
      </c>
      <c r="R8" s="16">
        <v>12</v>
      </c>
      <c r="S8" s="24">
        <v>0.8035714285714286</v>
      </c>
      <c r="T8" s="18">
        <v>5.3571428571428568E-2</v>
      </c>
      <c r="U8" s="19">
        <v>27</v>
      </c>
      <c r="V8" s="20">
        <v>5946</v>
      </c>
      <c r="W8" s="21">
        <f t="shared" si="3"/>
        <v>220.22222222222223</v>
      </c>
      <c r="X8" s="22" t="e">
        <f>W8*100/#REF!</f>
        <v>#REF!</v>
      </c>
      <c r="Y8" s="21">
        <v>13</v>
      </c>
      <c r="Z8" s="14">
        <v>25.1</v>
      </c>
      <c r="AA8" s="23">
        <v>30</v>
      </c>
      <c r="AB8" s="14">
        <f t="shared" si="4"/>
        <v>5.3571428571428568</v>
      </c>
      <c r="AC8" s="23">
        <v>53</v>
      </c>
      <c r="AD8" s="23">
        <f t="shared" si="5"/>
        <v>29.357142857142854</v>
      </c>
    </row>
    <row r="9" spans="1:37" s="29" customFormat="1" ht="15" customHeight="1">
      <c r="A9" s="13">
        <v>5</v>
      </c>
      <c r="B9" s="42">
        <v>7</v>
      </c>
      <c r="C9" s="11" t="s">
        <v>43</v>
      </c>
      <c r="D9" s="12">
        <v>72521</v>
      </c>
      <c r="E9" s="13">
        <v>4192</v>
      </c>
      <c r="F9" s="14">
        <f t="shared" si="0"/>
        <v>5.7803946443099239</v>
      </c>
      <c r="G9" s="14" t="s">
        <v>88</v>
      </c>
      <c r="H9" s="15">
        <v>952</v>
      </c>
      <c r="I9" s="13">
        <f t="shared" si="1"/>
        <v>5144</v>
      </c>
      <c r="J9" s="12">
        <f t="shared" si="2"/>
        <v>7.0931178555177121</v>
      </c>
      <c r="K9" s="12">
        <v>122.4</v>
      </c>
      <c r="L9" s="13">
        <v>14</v>
      </c>
      <c r="M9" s="12">
        <v>106.45161290322579</v>
      </c>
      <c r="N9" s="38">
        <v>9</v>
      </c>
      <c r="O9" s="37">
        <v>133.73173970783532</v>
      </c>
      <c r="P9" s="38">
        <v>16</v>
      </c>
      <c r="Q9" s="12" t="s">
        <v>163</v>
      </c>
      <c r="R9" s="16">
        <v>16</v>
      </c>
      <c r="S9" s="24">
        <v>0.67241379310344829</v>
      </c>
      <c r="T9" s="18">
        <v>6.8965517241379309E-2</v>
      </c>
      <c r="U9" s="19">
        <v>32</v>
      </c>
      <c r="V9" s="20">
        <v>4769</v>
      </c>
      <c r="W9" s="21">
        <f t="shared" si="3"/>
        <v>149.03125</v>
      </c>
      <c r="X9" s="22" t="e">
        <f>W9*100/#REF!</f>
        <v>#REF!</v>
      </c>
      <c r="Y9" s="21">
        <v>31</v>
      </c>
      <c r="Z9" s="14">
        <v>24.8</v>
      </c>
      <c r="AA9" s="23">
        <v>32</v>
      </c>
      <c r="AB9" s="14">
        <f t="shared" si="4"/>
        <v>6.8965517241379306</v>
      </c>
      <c r="AC9" s="23">
        <v>51</v>
      </c>
      <c r="AD9" s="23">
        <f t="shared" si="5"/>
        <v>28.75</v>
      </c>
    </row>
    <row r="10" spans="1:37" s="29" customFormat="1" ht="15" customHeight="1">
      <c r="A10" s="13">
        <v>5</v>
      </c>
      <c r="B10" s="42">
        <v>8</v>
      </c>
      <c r="C10" s="11" t="s">
        <v>41</v>
      </c>
      <c r="D10" s="12">
        <v>41552</v>
      </c>
      <c r="E10" s="13">
        <v>2677</v>
      </c>
      <c r="F10" s="14">
        <f t="shared" si="0"/>
        <v>6.4425298421255297</v>
      </c>
      <c r="G10" s="14" t="s">
        <v>85</v>
      </c>
      <c r="H10" s="15">
        <f>148+615</f>
        <v>763</v>
      </c>
      <c r="I10" s="13">
        <f t="shared" si="1"/>
        <v>3440</v>
      </c>
      <c r="J10" s="12">
        <f t="shared" si="2"/>
        <v>8.2787832113977675</v>
      </c>
      <c r="K10" s="12">
        <v>109.92779783393503</v>
      </c>
      <c r="L10" s="13">
        <v>19</v>
      </c>
      <c r="M10" s="12">
        <v>100</v>
      </c>
      <c r="N10" s="38">
        <v>11</v>
      </c>
      <c r="O10" s="37">
        <v>127.96747967479676</v>
      </c>
      <c r="P10" s="38">
        <v>19</v>
      </c>
      <c r="Q10" s="12" t="s">
        <v>156</v>
      </c>
      <c r="R10" s="16">
        <v>9</v>
      </c>
      <c r="S10" s="24">
        <v>0.6</v>
      </c>
      <c r="T10" s="18">
        <v>3.6363636363636362E-2</v>
      </c>
      <c r="U10" s="19">
        <v>29</v>
      </c>
      <c r="V10" s="20">
        <v>3477</v>
      </c>
      <c r="W10" s="21">
        <f t="shared" si="3"/>
        <v>119.89655172413794</v>
      </c>
      <c r="X10" s="22" t="e">
        <f>W10*100/#REF!</f>
        <v>#REF!</v>
      </c>
      <c r="Y10" s="21">
        <v>45</v>
      </c>
      <c r="Z10" s="14">
        <v>42.1</v>
      </c>
      <c r="AA10" s="23">
        <v>10</v>
      </c>
      <c r="AB10" s="14">
        <f t="shared" si="4"/>
        <v>3.6363636363636362</v>
      </c>
      <c r="AC10" s="23">
        <v>54</v>
      </c>
      <c r="AD10" s="23">
        <f t="shared" si="5"/>
        <v>29.428571428571427</v>
      </c>
    </row>
    <row r="11" spans="1:37" s="29" customFormat="1" ht="15" customHeight="1">
      <c r="A11" s="13">
        <v>6</v>
      </c>
      <c r="B11" s="42">
        <v>9</v>
      </c>
      <c r="C11" s="11" t="s">
        <v>0</v>
      </c>
      <c r="D11" s="12">
        <v>26161</v>
      </c>
      <c r="E11" s="13">
        <v>2634</v>
      </c>
      <c r="F11" s="14">
        <f t="shared" si="0"/>
        <v>10.068422460915103</v>
      </c>
      <c r="G11" s="14" t="s">
        <v>77</v>
      </c>
      <c r="H11" s="15">
        <v>1822</v>
      </c>
      <c r="I11" s="13">
        <f t="shared" si="1"/>
        <v>4456</v>
      </c>
      <c r="J11" s="12">
        <f t="shared" si="2"/>
        <v>17.03298803562555</v>
      </c>
      <c r="K11" s="12">
        <v>67.400000000000006</v>
      </c>
      <c r="L11" s="13">
        <v>46</v>
      </c>
      <c r="M11" s="12">
        <v>60</v>
      </c>
      <c r="N11" s="38">
        <v>40</v>
      </c>
      <c r="O11" s="37">
        <v>145.01582278481013</v>
      </c>
      <c r="P11" s="38">
        <v>13</v>
      </c>
      <c r="Q11" s="12" t="s">
        <v>223</v>
      </c>
      <c r="R11" s="16">
        <v>1</v>
      </c>
      <c r="S11" s="17">
        <v>0.95238095238095233</v>
      </c>
      <c r="T11" s="18">
        <v>0.61904761904761907</v>
      </c>
      <c r="U11" s="19">
        <v>4</v>
      </c>
      <c r="V11" s="20">
        <v>3850</v>
      </c>
      <c r="W11" s="21">
        <f t="shared" si="3"/>
        <v>962.5</v>
      </c>
      <c r="X11" s="22" t="e">
        <f>W11*100/#REF!</f>
        <v>#REF!</v>
      </c>
      <c r="Y11" s="21">
        <v>2</v>
      </c>
      <c r="Z11" s="14">
        <v>28</v>
      </c>
      <c r="AA11" s="23">
        <v>26</v>
      </c>
      <c r="AB11" s="14">
        <f t="shared" si="4"/>
        <v>61.904761904761905</v>
      </c>
      <c r="AC11" s="23">
        <v>9</v>
      </c>
      <c r="AD11" s="23">
        <f t="shared" si="5"/>
        <v>30.000000000000004</v>
      </c>
      <c r="AF11" s="46" t="s">
        <v>263</v>
      </c>
      <c r="AG11" s="46"/>
      <c r="AH11" s="46"/>
      <c r="AI11" s="46"/>
      <c r="AJ11" s="46"/>
      <c r="AK11" s="46"/>
    </row>
    <row r="12" spans="1:37" s="31" customFormat="1" ht="15" customHeight="1">
      <c r="A12" s="13">
        <v>6</v>
      </c>
      <c r="B12" s="42">
        <v>10</v>
      </c>
      <c r="C12" s="11" t="s">
        <v>58</v>
      </c>
      <c r="D12" s="12">
        <v>37492</v>
      </c>
      <c r="E12" s="13">
        <v>1224</v>
      </c>
      <c r="F12" s="14">
        <f t="shared" si="0"/>
        <v>3.2646964685799635</v>
      </c>
      <c r="G12" s="14" t="s">
        <v>109</v>
      </c>
      <c r="H12" s="15">
        <v>755</v>
      </c>
      <c r="I12" s="13">
        <f t="shared" si="1"/>
        <v>1979</v>
      </c>
      <c r="J12" s="12">
        <f t="shared" si="2"/>
        <v>5.2784594046729971</v>
      </c>
      <c r="K12" s="12">
        <v>50.9</v>
      </c>
      <c r="L12" s="13">
        <v>56</v>
      </c>
      <c r="M12" s="12">
        <v>100</v>
      </c>
      <c r="N12" s="38">
        <v>11</v>
      </c>
      <c r="O12" s="37">
        <v>244.0318302387268</v>
      </c>
      <c r="P12" s="38">
        <v>5</v>
      </c>
      <c r="Q12" s="12" t="s">
        <v>176</v>
      </c>
      <c r="R12" s="16">
        <v>26</v>
      </c>
      <c r="S12" s="24">
        <v>1</v>
      </c>
      <c r="T12" s="18">
        <v>0.66666666666666663</v>
      </c>
      <c r="U12" s="19">
        <v>1</v>
      </c>
      <c r="V12" s="20">
        <v>342</v>
      </c>
      <c r="W12" s="21">
        <f t="shared" si="3"/>
        <v>342</v>
      </c>
      <c r="X12" s="22" t="e">
        <f>W12*100/#REF!</f>
        <v>#REF!</v>
      </c>
      <c r="Y12" s="21">
        <v>5</v>
      </c>
      <c r="Z12" s="16">
        <v>24.1</v>
      </c>
      <c r="AA12" s="23">
        <v>35</v>
      </c>
      <c r="AB12" s="14">
        <f t="shared" si="4"/>
        <v>66.666666666666657</v>
      </c>
      <c r="AC12" s="23">
        <v>7</v>
      </c>
      <c r="AD12" s="23">
        <f t="shared" si="5"/>
        <v>30.214285714285712</v>
      </c>
      <c r="AF12" s="46"/>
      <c r="AG12" s="46"/>
      <c r="AH12" s="46"/>
      <c r="AI12" s="46"/>
      <c r="AJ12" s="46"/>
      <c r="AK12" s="46"/>
    </row>
    <row r="13" spans="1:37" s="31" customFormat="1" ht="15" customHeight="1">
      <c r="A13" s="13">
        <v>7</v>
      </c>
      <c r="B13" s="42">
        <v>11</v>
      </c>
      <c r="C13" s="11" t="s">
        <v>54</v>
      </c>
      <c r="D13" s="12">
        <v>223728</v>
      </c>
      <c r="E13" s="13">
        <v>9314</v>
      </c>
      <c r="F13" s="14">
        <f t="shared" si="0"/>
        <v>4.1630908960881072</v>
      </c>
      <c r="G13" s="14" t="s">
        <v>101</v>
      </c>
      <c r="H13" s="15">
        <v>2797</v>
      </c>
      <c r="I13" s="13">
        <f t="shared" si="1"/>
        <v>12111</v>
      </c>
      <c r="J13" s="12">
        <f t="shared" si="2"/>
        <v>5.4132696846170347</v>
      </c>
      <c r="K13" s="12">
        <v>90.875709357961497</v>
      </c>
      <c r="L13" s="13">
        <v>29</v>
      </c>
      <c r="M13" s="12">
        <v>110.5263157894737</v>
      </c>
      <c r="N13" s="38">
        <v>6</v>
      </c>
      <c r="O13" s="37">
        <v>137.9225061830173</v>
      </c>
      <c r="P13" s="38">
        <v>15</v>
      </c>
      <c r="Q13" s="12" t="s">
        <v>175</v>
      </c>
      <c r="R13" s="16">
        <v>25</v>
      </c>
      <c r="S13" s="24">
        <v>0.73333333333333328</v>
      </c>
      <c r="T13" s="18">
        <v>0.28000000000000003</v>
      </c>
      <c r="U13" s="19">
        <v>33</v>
      </c>
      <c r="V13" s="20">
        <v>4440</v>
      </c>
      <c r="W13" s="21">
        <f t="shared" si="3"/>
        <v>134.54545454545453</v>
      </c>
      <c r="X13" s="22" t="e">
        <f>W13*100/#REF!</f>
        <v>#REF!</v>
      </c>
      <c r="Y13" s="21">
        <v>37</v>
      </c>
      <c r="Z13" s="14">
        <v>27.1</v>
      </c>
      <c r="AA13" s="23">
        <v>27</v>
      </c>
      <c r="AB13" s="14">
        <f t="shared" si="4"/>
        <v>28.000000000000004</v>
      </c>
      <c r="AC13" s="23">
        <v>28</v>
      </c>
      <c r="AD13" s="23">
        <f t="shared" si="5"/>
        <v>31.321428571428573</v>
      </c>
      <c r="AF13" s="46"/>
      <c r="AG13" s="46"/>
      <c r="AH13" s="46"/>
      <c r="AI13" s="46"/>
      <c r="AJ13" s="46"/>
      <c r="AK13" s="46"/>
    </row>
    <row r="14" spans="1:37" s="31" customFormat="1" ht="15" customHeight="1">
      <c r="A14" s="13">
        <v>7</v>
      </c>
      <c r="B14" s="42">
        <v>12</v>
      </c>
      <c r="C14" s="11" t="s">
        <v>45</v>
      </c>
      <c r="D14" s="12">
        <v>104662</v>
      </c>
      <c r="E14" s="13">
        <v>5804</v>
      </c>
      <c r="F14" s="14">
        <f t="shared" si="0"/>
        <v>5.5454701801991169</v>
      </c>
      <c r="G14" s="14" t="s">
        <v>91</v>
      </c>
      <c r="H14" s="15">
        <v>1761</v>
      </c>
      <c r="I14" s="13">
        <f t="shared" si="1"/>
        <v>7565</v>
      </c>
      <c r="J14" s="12">
        <f t="shared" si="2"/>
        <v>7.2280292751906137</v>
      </c>
      <c r="K14" s="12">
        <v>150.5</v>
      </c>
      <c r="L14" s="13">
        <v>7</v>
      </c>
      <c r="M14" s="12">
        <v>100</v>
      </c>
      <c r="N14" s="38">
        <v>11</v>
      </c>
      <c r="O14" s="37">
        <v>114.19228253760627</v>
      </c>
      <c r="P14" s="38">
        <v>26</v>
      </c>
      <c r="Q14" s="12" t="s">
        <v>162</v>
      </c>
      <c r="R14" s="16">
        <v>13</v>
      </c>
      <c r="S14" s="17">
        <v>0.64814814814814814</v>
      </c>
      <c r="T14" s="18">
        <v>9.2592592592592587E-2</v>
      </c>
      <c r="U14" s="19">
        <v>20</v>
      </c>
      <c r="V14" s="20">
        <v>2552</v>
      </c>
      <c r="W14" s="21">
        <f t="shared" si="3"/>
        <v>127.6</v>
      </c>
      <c r="X14" s="22" t="e">
        <f>W14*100/#REF!</f>
        <v>#REF!</v>
      </c>
      <c r="Y14" s="21">
        <v>38</v>
      </c>
      <c r="Z14" s="12">
        <v>22.7</v>
      </c>
      <c r="AA14" s="23">
        <v>37</v>
      </c>
      <c r="AB14" s="14">
        <f t="shared" si="4"/>
        <v>9.2592592592592595</v>
      </c>
      <c r="AC14" s="23">
        <v>48</v>
      </c>
      <c r="AD14" s="23">
        <f t="shared" si="5"/>
        <v>30.999999999999996</v>
      </c>
      <c r="AF14" s="46"/>
      <c r="AG14" s="46"/>
      <c r="AH14" s="46"/>
      <c r="AI14" s="46"/>
      <c r="AJ14" s="46"/>
      <c r="AK14" s="46"/>
    </row>
    <row r="15" spans="1:37" s="30" customFormat="1" ht="15" customHeight="1">
      <c r="A15" s="13">
        <v>8</v>
      </c>
      <c r="B15" s="42">
        <v>13</v>
      </c>
      <c r="C15" s="11" t="s">
        <v>48</v>
      </c>
      <c r="D15" s="12">
        <v>58881</v>
      </c>
      <c r="E15" s="13">
        <v>3201</v>
      </c>
      <c r="F15" s="14">
        <f t="shared" si="0"/>
        <v>5.4363886482906203</v>
      </c>
      <c r="G15" s="14" t="s">
        <v>94</v>
      </c>
      <c r="H15" s="15">
        <v>1067</v>
      </c>
      <c r="I15" s="13">
        <f t="shared" si="1"/>
        <v>4268</v>
      </c>
      <c r="J15" s="12">
        <f t="shared" si="2"/>
        <v>7.2485181977208271</v>
      </c>
      <c r="K15" s="12">
        <v>129.97409326424872</v>
      </c>
      <c r="L15" s="13">
        <v>10</v>
      </c>
      <c r="M15" s="12">
        <v>81.25</v>
      </c>
      <c r="N15" s="38">
        <v>29</v>
      </c>
      <c r="O15" s="37">
        <v>112</v>
      </c>
      <c r="P15" s="38">
        <v>28</v>
      </c>
      <c r="Q15" s="12" t="s">
        <v>160</v>
      </c>
      <c r="R15" s="16">
        <v>14</v>
      </c>
      <c r="S15" s="17">
        <v>0.55555555555555558</v>
      </c>
      <c r="T15" s="18">
        <v>1.8518518518518517E-2</v>
      </c>
      <c r="U15" s="19">
        <v>27</v>
      </c>
      <c r="V15" s="20">
        <v>4722</v>
      </c>
      <c r="W15" s="21">
        <f t="shared" si="3"/>
        <v>174.88888888888889</v>
      </c>
      <c r="X15" s="22" t="e">
        <f>W15*100/#REF!</f>
        <v>#REF!</v>
      </c>
      <c r="Y15" s="21">
        <v>22</v>
      </c>
      <c r="Z15" s="14">
        <v>37.9</v>
      </c>
      <c r="AA15" s="23">
        <v>15</v>
      </c>
      <c r="AB15" s="14">
        <f t="shared" si="4"/>
        <v>1.8518518518518516</v>
      </c>
      <c r="AC15" s="23">
        <v>56</v>
      </c>
      <c r="AD15" s="23">
        <f t="shared" si="5"/>
        <v>31.821428571428573</v>
      </c>
      <c r="AF15" s="46"/>
      <c r="AG15" s="46"/>
      <c r="AH15" s="46"/>
      <c r="AI15" s="46"/>
      <c r="AJ15" s="46"/>
      <c r="AK15" s="46"/>
    </row>
    <row r="16" spans="1:37" s="30" customFormat="1" ht="15" customHeight="1">
      <c r="A16" s="13">
        <v>8</v>
      </c>
      <c r="B16" s="42">
        <v>14</v>
      </c>
      <c r="C16" s="11" t="s">
        <v>13</v>
      </c>
      <c r="D16" s="12">
        <v>77380</v>
      </c>
      <c r="E16" s="13">
        <v>1615</v>
      </c>
      <c r="F16" s="14">
        <f t="shared" si="0"/>
        <v>2.0871026104936674</v>
      </c>
      <c r="G16" s="14" t="s">
        <v>126</v>
      </c>
      <c r="H16" s="15">
        <v>295</v>
      </c>
      <c r="I16" s="13">
        <f t="shared" si="1"/>
        <v>1910</v>
      </c>
      <c r="J16" s="12">
        <f t="shared" si="2"/>
        <v>2.468338071853192</v>
      </c>
      <c r="K16" s="12">
        <v>85.8</v>
      </c>
      <c r="L16" s="13">
        <v>35</v>
      </c>
      <c r="M16" s="12">
        <v>150</v>
      </c>
      <c r="N16" s="38">
        <v>1</v>
      </c>
      <c r="O16" s="37">
        <v>125.42372881355932</v>
      </c>
      <c r="P16" s="38">
        <v>20</v>
      </c>
      <c r="Q16" s="12" t="s">
        <v>219</v>
      </c>
      <c r="R16" s="16">
        <v>44</v>
      </c>
      <c r="S16" s="17">
        <v>0.875</v>
      </c>
      <c r="T16" s="18">
        <v>0.625</v>
      </c>
      <c r="U16" s="19">
        <v>2</v>
      </c>
      <c r="V16" s="20">
        <v>416</v>
      </c>
      <c r="W16" s="21">
        <f t="shared" si="3"/>
        <v>208</v>
      </c>
      <c r="X16" s="22" t="e">
        <f>W16*100/#REF!</f>
        <v>#REF!</v>
      </c>
      <c r="Y16" s="21">
        <v>15</v>
      </c>
      <c r="Z16" s="16">
        <v>24.1</v>
      </c>
      <c r="AA16" s="23">
        <v>35</v>
      </c>
      <c r="AB16" s="14">
        <f t="shared" si="4"/>
        <v>62.5</v>
      </c>
      <c r="AC16" s="23">
        <v>8</v>
      </c>
      <c r="AD16" s="23">
        <f t="shared" si="5"/>
        <v>31.964285714285719</v>
      </c>
      <c r="AF16" s="46"/>
      <c r="AG16" s="46"/>
      <c r="AH16" s="46"/>
      <c r="AI16" s="46"/>
      <c r="AJ16" s="46"/>
      <c r="AK16" s="46"/>
    </row>
    <row r="17" spans="1:37" s="29" customFormat="1" ht="15" customHeight="1">
      <c r="A17" s="13">
        <v>9</v>
      </c>
      <c r="B17" s="42">
        <v>15</v>
      </c>
      <c r="C17" s="11" t="s">
        <v>21</v>
      </c>
      <c r="D17" s="12">
        <v>21112</v>
      </c>
      <c r="E17" s="13">
        <v>263</v>
      </c>
      <c r="F17" s="14">
        <f t="shared" si="0"/>
        <v>1.2457370215990906</v>
      </c>
      <c r="G17" s="14" t="s">
        <v>138</v>
      </c>
      <c r="H17" s="15">
        <v>603</v>
      </c>
      <c r="I17" s="13">
        <f t="shared" si="1"/>
        <v>866</v>
      </c>
      <c r="J17" s="12">
        <f t="shared" si="2"/>
        <v>4.1019325502084119</v>
      </c>
      <c r="K17" s="12">
        <v>69.2</v>
      </c>
      <c r="L17" s="13">
        <v>43</v>
      </c>
      <c r="M17" s="12">
        <v>150</v>
      </c>
      <c r="N17" s="38">
        <v>1</v>
      </c>
      <c r="O17" s="37">
        <v>269.23076923076923</v>
      </c>
      <c r="P17" s="38">
        <v>3</v>
      </c>
      <c r="Q17" s="12" t="s">
        <v>188</v>
      </c>
      <c r="R17" s="16">
        <v>35</v>
      </c>
      <c r="S17" s="24">
        <v>1</v>
      </c>
      <c r="T17" s="18">
        <v>0.8571428571428571</v>
      </c>
      <c r="U17" s="19">
        <v>2</v>
      </c>
      <c r="V17" s="20">
        <v>254</v>
      </c>
      <c r="W17" s="21">
        <f t="shared" si="3"/>
        <v>127</v>
      </c>
      <c r="X17" s="22" t="e">
        <f>W17*100/#REF!</f>
        <v>#REF!</v>
      </c>
      <c r="Y17" s="21">
        <v>39</v>
      </c>
      <c r="Z17" s="16">
        <v>20.5</v>
      </c>
      <c r="AA17" s="23">
        <v>42</v>
      </c>
      <c r="AB17" s="14">
        <f t="shared" si="4"/>
        <v>85.714285714285708</v>
      </c>
      <c r="AC17" s="23">
        <v>4</v>
      </c>
      <c r="AD17" s="23">
        <f t="shared" si="5"/>
        <v>32.642857142857146</v>
      </c>
      <c r="AF17" s="46"/>
      <c r="AG17" s="46"/>
      <c r="AH17" s="46"/>
      <c r="AI17" s="46"/>
      <c r="AJ17" s="46"/>
      <c r="AK17" s="46"/>
    </row>
    <row r="18" spans="1:37" s="31" customFormat="1" ht="15" customHeight="1">
      <c r="A18" s="13">
        <v>9</v>
      </c>
      <c r="B18" s="42">
        <v>16</v>
      </c>
      <c r="C18" s="28" t="s">
        <v>9</v>
      </c>
      <c r="D18" s="12">
        <v>21646</v>
      </c>
      <c r="E18" s="13">
        <v>585</v>
      </c>
      <c r="F18" s="14">
        <f t="shared" si="0"/>
        <v>2.7025778434814747</v>
      </c>
      <c r="G18" s="14" t="s">
        <v>115</v>
      </c>
      <c r="H18" s="15">
        <v>481</v>
      </c>
      <c r="I18" s="13">
        <f t="shared" si="1"/>
        <v>1066</v>
      </c>
      <c r="J18" s="12">
        <f t="shared" si="2"/>
        <v>4.9246974036773539</v>
      </c>
      <c r="K18" s="12">
        <v>88.7</v>
      </c>
      <c r="L18" s="13">
        <v>30</v>
      </c>
      <c r="M18" s="12">
        <v>150</v>
      </c>
      <c r="N18" s="38">
        <v>1</v>
      </c>
      <c r="O18" s="37">
        <v>253.16455696202533</v>
      </c>
      <c r="P18" s="38">
        <v>4</v>
      </c>
      <c r="Q18" s="12" t="s">
        <v>180</v>
      </c>
      <c r="R18" s="16">
        <v>29</v>
      </c>
      <c r="S18" s="24">
        <v>0.7</v>
      </c>
      <c r="T18" s="32">
        <v>0.5</v>
      </c>
      <c r="U18" s="19">
        <v>5</v>
      </c>
      <c r="V18" s="20">
        <v>580</v>
      </c>
      <c r="W18" s="33">
        <f t="shared" si="3"/>
        <v>116</v>
      </c>
      <c r="X18" s="34" t="e">
        <f>W18*100/#REF!</f>
        <v>#REF!</v>
      </c>
      <c r="Y18" s="33">
        <v>46</v>
      </c>
      <c r="Z18" s="12">
        <v>5.0999999999999996</v>
      </c>
      <c r="AA18" s="23">
        <v>62</v>
      </c>
      <c r="AB18" s="14">
        <f t="shared" si="4"/>
        <v>50</v>
      </c>
      <c r="AC18" s="23">
        <v>13</v>
      </c>
      <c r="AD18" s="23">
        <f t="shared" si="5"/>
        <v>33.428571428571431</v>
      </c>
      <c r="AF18" s="46"/>
      <c r="AG18" s="46"/>
      <c r="AH18" s="46"/>
      <c r="AI18" s="46"/>
      <c r="AJ18" s="46"/>
      <c r="AK18" s="46"/>
    </row>
    <row r="19" spans="1:37" s="31" customFormat="1" ht="15" customHeight="1">
      <c r="A19" s="13">
        <v>10</v>
      </c>
      <c r="B19" s="42">
        <v>17</v>
      </c>
      <c r="C19" s="11" t="s">
        <v>36</v>
      </c>
      <c r="D19" s="12">
        <v>119882</v>
      </c>
      <c r="E19" s="13">
        <v>10806</v>
      </c>
      <c r="F19" s="14">
        <f t="shared" si="0"/>
        <v>9.0138636325720292</v>
      </c>
      <c r="G19" s="14" t="s">
        <v>79</v>
      </c>
      <c r="H19" s="15">
        <v>1558</v>
      </c>
      <c r="I19" s="13">
        <f t="shared" si="1"/>
        <v>12364</v>
      </c>
      <c r="J19" s="12">
        <f t="shared" si="2"/>
        <v>10.313474917001718</v>
      </c>
      <c r="K19" s="12">
        <v>76.065573770491795</v>
      </c>
      <c r="L19" s="13">
        <v>41</v>
      </c>
      <c r="M19" s="12">
        <v>88.888888888888886</v>
      </c>
      <c r="N19" s="38">
        <v>18</v>
      </c>
      <c r="O19" s="37">
        <v>109.88372093023256</v>
      </c>
      <c r="P19" s="38">
        <v>31</v>
      </c>
      <c r="Q19" s="12" t="s">
        <v>153</v>
      </c>
      <c r="R19" s="16">
        <v>6</v>
      </c>
      <c r="S19" s="24">
        <v>0.87692307692307692</v>
      </c>
      <c r="T19" s="18">
        <v>0.24615384615384617</v>
      </c>
      <c r="U19" s="19">
        <v>23</v>
      </c>
      <c r="V19" s="20">
        <v>5235</v>
      </c>
      <c r="W19" s="21">
        <f t="shared" si="3"/>
        <v>227.60869565217391</v>
      </c>
      <c r="X19" s="22" t="e">
        <f>W19*100/#REF!</f>
        <v>#REF!</v>
      </c>
      <c r="Y19" s="21">
        <v>11</v>
      </c>
      <c r="Z19" s="12">
        <v>24.9</v>
      </c>
      <c r="AA19" s="23">
        <v>31</v>
      </c>
      <c r="AB19" s="14">
        <f t="shared" si="4"/>
        <v>24.615384615384617</v>
      </c>
      <c r="AC19" s="23">
        <v>31</v>
      </c>
      <c r="AD19" s="23">
        <f t="shared" si="5"/>
        <v>33.5</v>
      </c>
      <c r="AF19" s="46"/>
      <c r="AG19" s="46"/>
      <c r="AH19" s="46"/>
      <c r="AI19" s="46"/>
      <c r="AJ19" s="46"/>
      <c r="AK19" s="46"/>
    </row>
    <row r="20" spans="1:37" s="31" customFormat="1" ht="15" customHeight="1">
      <c r="A20" s="13">
        <v>10</v>
      </c>
      <c r="B20" s="42">
        <v>18</v>
      </c>
      <c r="C20" s="11" t="s">
        <v>14</v>
      </c>
      <c r="D20" s="12">
        <v>91026</v>
      </c>
      <c r="E20" s="13">
        <v>1817</v>
      </c>
      <c r="F20" s="14">
        <f t="shared" si="0"/>
        <v>1.9961329729967263</v>
      </c>
      <c r="G20" s="14" t="s">
        <v>128</v>
      </c>
      <c r="H20" s="15">
        <f>1162+194</f>
        <v>1356</v>
      </c>
      <c r="I20" s="13">
        <f t="shared" si="1"/>
        <v>3173</v>
      </c>
      <c r="J20" s="12">
        <f t="shared" si="2"/>
        <v>3.4858172390306068</v>
      </c>
      <c r="K20" s="12">
        <v>86.1</v>
      </c>
      <c r="L20" s="13">
        <v>34</v>
      </c>
      <c r="M20" s="12">
        <v>88.888888888888886</v>
      </c>
      <c r="N20" s="38">
        <v>18</v>
      </c>
      <c r="O20" s="37">
        <v>118.54508196721312</v>
      </c>
      <c r="P20" s="38">
        <v>24</v>
      </c>
      <c r="Q20" s="12" t="s">
        <v>195</v>
      </c>
      <c r="R20" s="16">
        <v>37</v>
      </c>
      <c r="S20" s="24">
        <v>1</v>
      </c>
      <c r="T20" s="18">
        <v>0.33333333333333331</v>
      </c>
      <c r="U20" s="19">
        <v>2</v>
      </c>
      <c r="V20" s="20">
        <v>578</v>
      </c>
      <c r="W20" s="21">
        <f t="shared" si="3"/>
        <v>289</v>
      </c>
      <c r="X20" s="22" t="e">
        <f>W20*100/#REF!</f>
        <v>#REF!</v>
      </c>
      <c r="Y20" s="21">
        <v>8</v>
      </c>
      <c r="Z20" s="14">
        <v>30.4</v>
      </c>
      <c r="AA20" s="23">
        <v>23</v>
      </c>
      <c r="AB20" s="14">
        <f t="shared" si="4"/>
        <v>33.333333333333329</v>
      </c>
      <c r="AC20" s="23">
        <v>23</v>
      </c>
      <c r="AD20" s="23">
        <f t="shared" si="5"/>
        <v>34.107142857142854</v>
      </c>
      <c r="AF20" s="46"/>
      <c r="AG20" s="46"/>
      <c r="AH20" s="46"/>
      <c r="AI20" s="46"/>
      <c r="AJ20" s="46"/>
      <c r="AK20" s="46"/>
    </row>
    <row r="21" spans="1:37" s="29" customFormat="1" ht="15" customHeight="1">
      <c r="A21" s="13">
        <v>11</v>
      </c>
      <c r="B21" s="42">
        <v>19</v>
      </c>
      <c r="C21" s="11" t="s">
        <v>56</v>
      </c>
      <c r="D21" s="12">
        <v>119028</v>
      </c>
      <c r="E21" s="13">
        <v>4213</v>
      </c>
      <c r="F21" s="14">
        <f t="shared" si="0"/>
        <v>3.5395033101455118</v>
      </c>
      <c r="G21" s="14" t="s">
        <v>105</v>
      </c>
      <c r="H21" s="15">
        <f>1389+1744</f>
        <v>3133</v>
      </c>
      <c r="I21" s="13">
        <f t="shared" si="1"/>
        <v>7346</v>
      </c>
      <c r="J21" s="12">
        <f t="shared" si="2"/>
        <v>6.1716570890882814</v>
      </c>
      <c r="K21" s="12">
        <v>117.17791411042944</v>
      </c>
      <c r="L21" s="13">
        <v>18</v>
      </c>
      <c r="M21" s="12">
        <v>109.6774193548387</v>
      </c>
      <c r="N21" s="38">
        <v>7</v>
      </c>
      <c r="O21" s="37">
        <v>110.85450346420322</v>
      </c>
      <c r="P21" s="38">
        <v>30</v>
      </c>
      <c r="Q21" s="12" t="s">
        <v>169</v>
      </c>
      <c r="R21" s="16">
        <v>20</v>
      </c>
      <c r="S21" s="17">
        <v>0.57894736842105265</v>
      </c>
      <c r="T21" s="18">
        <v>0.10526315789473684</v>
      </c>
      <c r="U21" s="19">
        <v>39</v>
      </c>
      <c r="V21" s="20">
        <v>3980</v>
      </c>
      <c r="W21" s="21">
        <f t="shared" si="3"/>
        <v>102.05128205128206</v>
      </c>
      <c r="X21" s="22" t="e">
        <f>W21*100/#REF!</f>
        <v>#REF!</v>
      </c>
      <c r="Y21" s="21">
        <v>55</v>
      </c>
      <c r="Z21" s="14">
        <v>37.1</v>
      </c>
      <c r="AA21" s="23">
        <v>16</v>
      </c>
      <c r="AB21" s="14">
        <f t="shared" si="4"/>
        <v>10.526315789473683</v>
      </c>
      <c r="AC21" s="23">
        <v>46</v>
      </c>
      <c r="AD21" s="23">
        <f t="shared" si="5"/>
        <v>35.071428571428569</v>
      </c>
      <c r="AF21" s="46"/>
      <c r="AG21" s="46"/>
      <c r="AH21" s="46"/>
      <c r="AI21" s="46"/>
      <c r="AJ21" s="46"/>
      <c r="AK21" s="46"/>
    </row>
    <row r="22" spans="1:37" s="30" customFormat="1" ht="15" customHeight="1">
      <c r="A22" s="13">
        <v>12</v>
      </c>
      <c r="B22" s="42">
        <v>20</v>
      </c>
      <c r="C22" s="11" t="s">
        <v>39</v>
      </c>
      <c r="D22" s="12">
        <v>37014</v>
      </c>
      <c r="E22" s="13">
        <v>2475</v>
      </c>
      <c r="F22" s="14">
        <f t="shared" si="0"/>
        <v>6.6866591019614203</v>
      </c>
      <c r="G22" s="14" t="s">
        <v>83</v>
      </c>
      <c r="H22" s="15">
        <v>422</v>
      </c>
      <c r="I22" s="13">
        <f t="shared" si="1"/>
        <v>2897</v>
      </c>
      <c r="J22" s="12">
        <f t="shared" si="2"/>
        <v>7.8267682498514075</v>
      </c>
      <c r="K22" s="12">
        <v>95.305980528511824</v>
      </c>
      <c r="L22" s="13">
        <v>25</v>
      </c>
      <c r="M22" s="12">
        <v>107.14285714285714</v>
      </c>
      <c r="N22" s="38">
        <v>8</v>
      </c>
      <c r="O22" s="37">
        <v>87.435897435897431</v>
      </c>
      <c r="P22" s="38">
        <v>42</v>
      </c>
      <c r="Q22" s="12" t="s">
        <v>159</v>
      </c>
      <c r="R22" s="16">
        <v>11</v>
      </c>
      <c r="S22" s="24">
        <v>0.9285714285714286</v>
      </c>
      <c r="T22" s="18">
        <v>0.17857142857142858</v>
      </c>
      <c r="U22" s="19">
        <v>11</v>
      </c>
      <c r="V22" s="20">
        <v>1328</v>
      </c>
      <c r="W22" s="21">
        <f t="shared" si="3"/>
        <v>120.72727272727273</v>
      </c>
      <c r="X22" s="22" t="e">
        <f>W22*100/#REF!</f>
        <v>#REF!</v>
      </c>
      <c r="Y22" s="21">
        <v>44</v>
      </c>
      <c r="Z22" s="14">
        <v>30.5</v>
      </c>
      <c r="AA22" s="23">
        <v>22</v>
      </c>
      <c r="AB22" s="14">
        <f t="shared" si="4"/>
        <v>17.857142857142858</v>
      </c>
      <c r="AC22" s="23">
        <v>39</v>
      </c>
      <c r="AD22" s="23">
        <f t="shared" si="5"/>
        <v>36.285714285714292</v>
      </c>
      <c r="AF22" s="46"/>
      <c r="AG22" s="46"/>
      <c r="AH22" s="46"/>
      <c r="AI22" s="46"/>
      <c r="AJ22" s="46"/>
      <c r="AK22" s="46"/>
    </row>
    <row r="23" spans="1:37" s="29" customFormat="1" ht="15" customHeight="1">
      <c r="A23" s="13">
        <v>12</v>
      </c>
      <c r="B23" s="42">
        <v>21</v>
      </c>
      <c r="C23" s="11" t="s">
        <v>49</v>
      </c>
      <c r="D23" s="12">
        <v>72060</v>
      </c>
      <c r="E23" s="13">
        <v>3642</v>
      </c>
      <c r="F23" s="14">
        <f t="shared" si="0"/>
        <v>5.0541215653621983</v>
      </c>
      <c r="G23" s="14" t="s">
        <v>95</v>
      </c>
      <c r="H23" s="15">
        <v>774</v>
      </c>
      <c r="I23" s="13">
        <f t="shared" si="1"/>
        <v>4416</v>
      </c>
      <c r="J23" s="12">
        <f t="shared" si="2"/>
        <v>6.1282264779350539</v>
      </c>
      <c r="K23" s="12">
        <v>122.3</v>
      </c>
      <c r="L23" s="13">
        <v>15</v>
      </c>
      <c r="M23" s="12">
        <v>94.117647058823522</v>
      </c>
      <c r="N23" s="38">
        <v>14</v>
      </c>
      <c r="O23" s="37">
        <v>98.204264870931539</v>
      </c>
      <c r="P23" s="38">
        <v>37</v>
      </c>
      <c r="Q23" s="12" t="s">
        <v>170</v>
      </c>
      <c r="R23" s="16">
        <v>21</v>
      </c>
      <c r="S23" s="24">
        <v>0.7</v>
      </c>
      <c r="T23" s="18">
        <v>0.25714285714285712</v>
      </c>
      <c r="U23" s="19">
        <v>35</v>
      </c>
      <c r="V23" s="20">
        <v>2561</v>
      </c>
      <c r="W23" s="21">
        <f t="shared" si="3"/>
        <v>73.171428571428578</v>
      </c>
      <c r="X23" s="22" t="e">
        <f>W23*100/#REF!</f>
        <v>#REF!</v>
      </c>
      <c r="Y23" s="21">
        <v>62</v>
      </c>
      <c r="Z23" s="14">
        <v>44.8</v>
      </c>
      <c r="AA23" s="23">
        <v>7</v>
      </c>
      <c r="AB23" s="14">
        <f t="shared" si="4"/>
        <v>25.714285714285712</v>
      </c>
      <c r="AC23" s="23">
        <v>29</v>
      </c>
      <c r="AD23" s="23">
        <f t="shared" si="5"/>
        <v>36.178571428571423</v>
      </c>
      <c r="AF23" s="46"/>
      <c r="AG23" s="46"/>
      <c r="AH23" s="46"/>
      <c r="AI23" s="46"/>
      <c r="AJ23" s="46"/>
      <c r="AK23" s="46"/>
    </row>
    <row r="24" spans="1:37" s="30" customFormat="1" ht="15" customHeight="1">
      <c r="A24" s="13">
        <v>12</v>
      </c>
      <c r="B24" s="42">
        <v>22</v>
      </c>
      <c r="C24" s="11" t="s">
        <v>22</v>
      </c>
      <c r="D24" s="12">
        <v>22840</v>
      </c>
      <c r="E24" s="13">
        <v>277</v>
      </c>
      <c r="F24" s="14">
        <f t="shared" si="0"/>
        <v>1.2127845884413311</v>
      </c>
      <c r="G24" s="14" t="s">
        <v>140</v>
      </c>
      <c r="H24" s="15">
        <v>313</v>
      </c>
      <c r="I24" s="13">
        <f t="shared" si="1"/>
        <v>590</v>
      </c>
      <c r="J24" s="12">
        <f t="shared" si="2"/>
        <v>2.583187390542907</v>
      </c>
      <c r="K24" s="12">
        <v>61.3</v>
      </c>
      <c r="L24" s="13">
        <v>48</v>
      </c>
      <c r="M24" s="12">
        <v>100</v>
      </c>
      <c r="N24" s="38">
        <v>11</v>
      </c>
      <c r="O24" s="37">
        <v>165.28925619834712</v>
      </c>
      <c r="P24" s="38">
        <v>9</v>
      </c>
      <c r="Q24" s="12" t="s">
        <v>210</v>
      </c>
      <c r="R24" s="16">
        <v>43</v>
      </c>
      <c r="S24" s="24">
        <v>1</v>
      </c>
      <c r="T24" s="18">
        <v>0.25</v>
      </c>
      <c r="U24" s="19">
        <v>1</v>
      </c>
      <c r="V24" s="20">
        <v>164</v>
      </c>
      <c r="W24" s="21">
        <f t="shared" si="3"/>
        <v>164</v>
      </c>
      <c r="X24" s="22" t="e">
        <f>W24*100/#REF!</f>
        <v>#REF!</v>
      </c>
      <c r="Y24" s="21">
        <v>26</v>
      </c>
      <c r="Z24" s="14">
        <v>37.1</v>
      </c>
      <c r="AA24" s="23">
        <v>16</v>
      </c>
      <c r="AB24" s="14">
        <f t="shared" si="4"/>
        <v>25</v>
      </c>
      <c r="AC24" s="23">
        <v>30</v>
      </c>
      <c r="AD24" s="23">
        <f t="shared" si="5"/>
        <v>36.357142857142861</v>
      </c>
      <c r="AF24" s="46"/>
      <c r="AG24" s="46"/>
      <c r="AH24" s="46"/>
      <c r="AI24" s="46"/>
      <c r="AJ24" s="46"/>
      <c r="AK24" s="46"/>
    </row>
    <row r="25" spans="1:37" s="29" customFormat="1" ht="15" customHeight="1">
      <c r="A25" s="13">
        <v>12</v>
      </c>
      <c r="B25" s="42">
        <v>23</v>
      </c>
      <c r="C25" s="11" t="s">
        <v>37</v>
      </c>
      <c r="D25" s="12">
        <v>48948</v>
      </c>
      <c r="E25" s="13">
        <v>4164</v>
      </c>
      <c r="F25" s="14">
        <f t="shared" si="0"/>
        <v>8.5069870066192692</v>
      </c>
      <c r="G25" s="14" t="s">
        <v>80</v>
      </c>
      <c r="H25" s="15">
        <v>263</v>
      </c>
      <c r="I25" s="13">
        <f t="shared" si="1"/>
        <v>4427</v>
      </c>
      <c r="J25" s="12">
        <f t="shared" si="2"/>
        <v>9.0442919016098724</v>
      </c>
      <c r="K25" s="12">
        <v>120.42828965905889</v>
      </c>
      <c r="L25" s="13">
        <v>16</v>
      </c>
      <c r="M25" s="12">
        <v>100</v>
      </c>
      <c r="N25" s="38">
        <v>11</v>
      </c>
      <c r="O25" s="37">
        <v>30.612244897959183</v>
      </c>
      <c r="P25" s="38">
        <v>67</v>
      </c>
      <c r="Q25" s="12" t="s">
        <v>155</v>
      </c>
      <c r="R25" s="16">
        <v>8</v>
      </c>
      <c r="S25" s="24">
        <v>0.565217391304348</v>
      </c>
      <c r="T25" s="18">
        <v>0.10869565217391304</v>
      </c>
      <c r="U25" s="19">
        <v>22</v>
      </c>
      <c r="V25" s="20">
        <v>4083</v>
      </c>
      <c r="W25" s="21">
        <f t="shared" si="3"/>
        <v>185.59090909090909</v>
      </c>
      <c r="X25" s="22" t="e">
        <f>W25*100/#REF!</f>
        <v>#REF!</v>
      </c>
      <c r="Y25" s="21">
        <v>20</v>
      </c>
      <c r="Z25" s="14">
        <v>36.4</v>
      </c>
      <c r="AA25" s="23">
        <v>17</v>
      </c>
      <c r="AB25" s="14">
        <f t="shared" si="4"/>
        <v>10.869565217391305</v>
      </c>
      <c r="AC25" s="23">
        <v>45</v>
      </c>
      <c r="AD25" s="23">
        <f t="shared" si="5"/>
        <v>36.035714285714285</v>
      </c>
      <c r="AF25" s="46"/>
      <c r="AG25" s="46"/>
      <c r="AH25" s="46"/>
      <c r="AI25" s="46"/>
      <c r="AJ25" s="46"/>
      <c r="AK25" s="46"/>
    </row>
    <row r="26" spans="1:37" s="30" customFormat="1" ht="15" customHeight="1">
      <c r="A26" s="13">
        <v>12</v>
      </c>
      <c r="B26" s="42">
        <v>24</v>
      </c>
      <c r="C26" s="11" t="s">
        <v>17</v>
      </c>
      <c r="D26" s="12">
        <v>33078</v>
      </c>
      <c r="E26" s="13">
        <v>484</v>
      </c>
      <c r="F26" s="14">
        <f t="shared" si="0"/>
        <v>1.4632081746175707</v>
      </c>
      <c r="G26" s="14" t="s">
        <v>134</v>
      </c>
      <c r="H26" s="15">
        <f>0+1530</f>
        <v>1530</v>
      </c>
      <c r="I26" s="13">
        <f t="shared" si="1"/>
        <v>2014</v>
      </c>
      <c r="J26" s="12">
        <f t="shared" si="2"/>
        <v>6.0886389745450149</v>
      </c>
      <c r="K26" s="12">
        <v>56.2</v>
      </c>
      <c r="L26" s="13">
        <v>50</v>
      </c>
      <c r="M26" s="12">
        <v>100</v>
      </c>
      <c r="N26" s="38">
        <v>11</v>
      </c>
      <c r="O26" s="37">
        <v>447.3</v>
      </c>
      <c r="P26" s="38">
        <v>1</v>
      </c>
      <c r="Q26" s="12" t="s">
        <v>171</v>
      </c>
      <c r="R26" s="16">
        <v>21</v>
      </c>
      <c r="S26" s="24">
        <v>1</v>
      </c>
      <c r="T26" s="18">
        <v>0</v>
      </c>
      <c r="U26" s="19">
        <v>1</v>
      </c>
      <c r="V26" s="20">
        <v>166</v>
      </c>
      <c r="W26" s="21">
        <f t="shared" si="3"/>
        <v>166</v>
      </c>
      <c r="X26" s="22" t="e">
        <f>W26*100/#REF!</f>
        <v>#REF!</v>
      </c>
      <c r="Y26" s="21">
        <v>24</v>
      </c>
      <c r="Z26" s="12">
        <v>22.2</v>
      </c>
      <c r="AA26" s="23">
        <v>40</v>
      </c>
      <c r="AB26" s="14">
        <f t="shared" si="4"/>
        <v>0</v>
      </c>
      <c r="AC26" s="23">
        <v>57</v>
      </c>
      <c r="AD26" s="23">
        <f t="shared" si="5"/>
        <v>36.107142857142854</v>
      </c>
    </row>
    <row r="27" spans="1:37" s="31" customFormat="1" ht="15" customHeight="1">
      <c r="A27" s="13">
        <v>13</v>
      </c>
      <c r="B27" s="42">
        <v>25</v>
      </c>
      <c r="C27" s="11" t="s">
        <v>73</v>
      </c>
      <c r="D27" s="12">
        <v>63596</v>
      </c>
      <c r="E27" s="13">
        <v>1037</v>
      </c>
      <c r="F27" s="14">
        <f t="shared" si="0"/>
        <v>1.630605698471602</v>
      </c>
      <c r="G27" s="14" t="s">
        <v>133</v>
      </c>
      <c r="H27" s="15">
        <v>687</v>
      </c>
      <c r="I27" s="13">
        <f t="shared" si="1"/>
        <v>1724</v>
      </c>
      <c r="J27" s="12">
        <f t="shared" si="2"/>
        <v>2.710862318384804</v>
      </c>
      <c r="K27" s="12">
        <v>96</v>
      </c>
      <c r="L27" s="13">
        <v>24</v>
      </c>
      <c r="M27" s="12">
        <v>83.333333333333343</v>
      </c>
      <c r="N27" s="38">
        <v>24</v>
      </c>
      <c r="O27" s="37">
        <v>94.14414414414415</v>
      </c>
      <c r="P27" s="38">
        <v>38</v>
      </c>
      <c r="Q27" s="12" t="s">
        <v>208</v>
      </c>
      <c r="R27" s="16">
        <v>42</v>
      </c>
      <c r="S27" s="24">
        <v>1</v>
      </c>
      <c r="T27" s="18">
        <v>0.54545454545454541</v>
      </c>
      <c r="U27" s="19">
        <v>2</v>
      </c>
      <c r="V27" s="20">
        <v>634</v>
      </c>
      <c r="W27" s="21">
        <f t="shared" si="3"/>
        <v>317</v>
      </c>
      <c r="X27" s="22" t="e">
        <f>W27*100/#REF!</f>
        <v>#REF!</v>
      </c>
      <c r="Y27" s="21">
        <v>6</v>
      </c>
      <c r="Z27" s="14">
        <v>26</v>
      </c>
      <c r="AA27" s="23">
        <v>28</v>
      </c>
      <c r="AB27" s="14">
        <f t="shared" si="4"/>
        <v>54.54545454545454</v>
      </c>
      <c r="AC27" s="23">
        <v>12</v>
      </c>
      <c r="AD27" s="23">
        <f t="shared" si="5"/>
        <v>36.857142857142854</v>
      </c>
    </row>
    <row r="28" spans="1:37" s="29" customFormat="1" ht="15" customHeight="1">
      <c r="A28" s="13">
        <v>14</v>
      </c>
      <c r="B28" s="42">
        <v>26</v>
      </c>
      <c r="C28" s="11" t="s">
        <v>40</v>
      </c>
      <c r="D28" s="12">
        <v>35071</v>
      </c>
      <c r="E28" s="13">
        <v>2322</v>
      </c>
      <c r="F28" s="14">
        <f t="shared" si="0"/>
        <v>6.620854837329988</v>
      </c>
      <c r="G28" s="14" t="s">
        <v>84</v>
      </c>
      <c r="H28" s="15">
        <v>499</v>
      </c>
      <c r="I28" s="13">
        <f t="shared" si="1"/>
        <v>2821</v>
      </c>
      <c r="J28" s="12">
        <f t="shared" si="2"/>
        <v>8.0436828148612811</v>
      </c>
      <c r="K28" s="12">
        <v>126.9200930954228</v>
      </c>
      <c r="L28" s="13">
        <v>13</v>
      </c>
      <c r="M28" s="12">
        <v>100</v>
      </c>
      <c r="N28" s="38">
        <v>11</v>
      </c>
      <c r="O28" s="37">
        <v>93.80952380952381</v>
      </c>
      <c r="P28" s="38">
        <v>39</v>
      </c>
      <c r="Q28" s="12" t="s">
        <v>157</v>
      </c>
      <c r="R28" s="16">
        <v>10</v>
      </c>
      <c r="S28" s="17">
        <v>0.70588235294117652</v>
      </c>
      <c r="T28" s="18">
        <v>5.8823529411764705E-2</v>
      </c>
      <c r="U28" s="19">
        <v>24</v>
      </c>
      <c r="V28" s="20">
        <v>2224</v>
      </c>
      <c r="W28" s="21">
        <f t="shared" si="3"/>
        <v>92.666666666666671</v>
      </c>
      <c r="X28" s="22" t="e">
        <f>W28*100/#REF!</f>
        <v>#REF!</v>
      </c>
      <c r="Y28" s="21">
        <v>57</v>
      </c>
      <c r="Z28" s="14">
        <v>24.5</v>
      </c>
      <c r="AA28" s="23">
        <v>33</v>
      </c>
      <c r="AB28" s="14">
        <f t="shared" si="4"/>
        <v>5.8823529411764701</v>
      </c>
      <c r="AC28" s="23">
        <v>52</v>
      </c>
      <c r="AD28" s="23">
        <f t="shared" si="5"/>
        <v>38.357142857142854</v>
      </c>
    </row>
    <row r="29" spans="1:37" s="31" customFormat="1" ht="15" customHeight="1">
      <c r="A29" s="13">
        <v>14</v>
      </c>
      <c r="B29" s="42">
        <v>27</v>
      </c>
      <c r="C29" s="28" t="s">
        <v>55</v>
      </c>
      <c r="D29" s="12">
        <v>35773</v>
      </c>
      <c r="E29" s="13">
        <v>1268</v>
      </c>
      <c r="F29" s="14">
        <f t="shared" si="0"/>
        <v>3.5445727224443018</v>
      </c>
      <c r="G29" s="14" t="s">
        <v>104</v>
      </c>
      <c r="H29" s="15">
        <v>562</v>
      </c>
      <c r="I29" s="13">
        <f t="shared" si="1"/>
        <v>1830</v>
      </c>
      <c r="J29" s="12">
        <f t="shared" si="2"/>
        <v>5.1155899700891734</v>
      </c>
      <c r="K29" s="12">
        <v>156.68997668997667</v>
      </c>
      <c r="L29" s="13">
        <v>6</v>
      </c>
      <c r="M29" s="12">
        <v>88.235294117647058</v>
      </c>
      <c r="N29" s="38">
        <v>19</v>
      </c>
      <c r="O29" s="37">
        <v>119.59287531806615</v>
      </c>
      <c r="P29" s="38">
        <v>23</v>
      </c>
      <c r="Q29" s="12" t="s">
        <v>177</v>
      </c>
      <c r="R29" s="16">
        <v>27</v>
      </c>
      <c r="S29" s="24">
        <v>0.94444444444444442</v>
      </c>
      <c r="T29" s="32">
        <v>0.16666666666666666</v>
      </c>
      <c r="U29" s="19">
        <v>16</v>
      </c>
      <c r="V29" s="20">
        <v>2222</v>
      </c>
      <c r="W29" s="33">
        <f t="shared" si="3"/>
        <v>138.875</v>
      </c>
      <c r="X29" s="34" t="e">
        <f>W29*100/#REF!</f>
        <v>#REF!</v>
      </c>
      <c r="Y29" s="33">
        <v>36</v>
      </c>
      <c r="Z29" s="14">
        <v>0</v>
      </c>
      <c r="AA29" s="23">
        <v>63</v>
      </c>
      <c r="AB29" s="14">
        <f t="shared" si="4"/>
        <v>16.666666666666664</v>
      </c>
      <c r="AC29" s="23">
        <v>41</v>
      </c>
      <c r="AD29" s="23">
        <f t="shared" si="5"/>
        <v>37.607142857142861</v>
      </c>
    </row>
    <row r="30" spans="1:37" s="31" customFormat="1" ht="15" customHeight="1">
      <c r="A30" s="13">
        <v>15</v>
      </c>
      <c r="B30" s="42">
        <v>28</v>
      </c>
      <c r="C30" s="11" t="s">
        <v>63</v>
      </c>
      <c r="D30" s="12">
        <v>69167</v>
      </c>
      <c r="E30" s="13">
        <v>1858</v>
      </c>
      <c r="F30" s="14">
        <f t="shared" si="0"/>
        <v>2.6862521144476412</v>
      </c>
      <c r="G30" s="14" t="s">
        <v>116</v>
      </c>
      <c r="H30" s="15">
        <v>663</v>
      </c>
      <c r="I30" s="13">
        <f t="shared" si="1"/>
        <v>2521</v>
      </c>
      <c r="J30" s="12">
        <f t="shared" si="2"/>
        <v>3.6448017117989795</v>
      </c>
      <c r="K30" s="12">
        <v>96.739130434782609</v>
      </c>
      <c r="L30" s="13">
        <v>23</v>
      </c>
      <c r="M30" s="12">
        <v>105.88235294117648</v>
      </c>
      <c r="N30" s="38">
        <v>10</v>
      </c>
      <c r="O30" s="37">
        <v>91.861898890258942</v>
      </c>
      <c r="P30" s="38">
        <v>41</v>
      </c>
      <c r="Q30" s="12" t="s">
        <v>189</v>
      </c>
      <c r="R30" s="16">
        <v>36</v>
      </c>
      <c r="S30" s="24">
        <v>0.95</v>
      </c>
      <c r="T30" s="18">
        <v>0.2</v>
      </c>
      <c r="U30" s="19">
        <v>18</v>
      </c>
      <c r="V30" s="20">
        <v>2257</v>
      </c>
      <c r="W30" s="21">
        <f t="shared" si="3"/>
        <v>125.38888888888889</v>
      </c>
      <c r="X30" s="22" t="e">
        <f>W30*100/#REF!</f>
        <v>#REF!</v>
      </c>
      <c r="Y30" s="21">
        <v>40</v>
      </c>
      <c r="Z30" s="14">
        <v>39.9</v>
      </c>
      <c r="AA30" s="23">
        <v>13</v>
      </c>
      <c r="AB30" s="14">
        <f t="shared" si="4"/>
        <v>20</v>
      </c>
      <c r="AC30" s="23">
        <v>36</v>
      </c>
      <c r="AD30" s="23">
        <f t="shared" si="5"/>
        <v>39.071428571428569</v>
      </c>
    </row>
    <row r="31" spans="1:37" s="29" customFormat="1" ht="15" customHeight="1">
      <c r="A31" s="13">
        <v>15</v>
      </c>
      <c r="B31" s="42">
        <v>29</v>
      </c>
      <c r="C31" s="11" t="s">
        <v>34</v>
      </c>
      <c r="D31" s="12">
        <v>25449</v>
      </c>
      <c r="E31" s="13">
        <v>2988</v>
      </c>
      <c r="F31" s="14">
        <f t="shared" si="0"/>
        <v>11.741129317458446</v>
      </c>
      <c r="G31" s="14" t="s">
        <v>76</v>
      </c>
      <c r="H31" s="15">
        <f>0+177</f>
        <v>177</v>
      </c>
      <c r="I31" s="13">
        <f t="shared" si="1"/>
        <v>3165</v>
      </c>
      <c r="J31" s="12">
        <f t="shared" si="2"/>
        <v>12.436637981846046</v>
      </c>
      <c r="K31" s="12">
        <v>302.48184019370461</v>
      </c>
      <c r="L31" s="13">
        <v>2</v>
      </c>
      <c r="M31" s="12">
        <v>70</v>
      </c>
      <c r="N31" s="38">
        <v>35</v>
      </c>
      <c r="O31" s="37">
        <v>44.2</v>
      </c>
      <c r="P31" s="38">
        <v>64</v>
      </c>
      <c r="Q31" s="12" t="s">
        <v>150</v>
      </c>
      <c r="R31" s="16">
        <v>2</v>
      </c>
      <c r="S31" s="17">
        <v>0.52830188679245282</v>
      </c>
      <c r="T31" s="18">
        <v>0.20754716981132076</v>
      </c>
      <c r="U31" s="19">
        <v>30</v>
      </c>
      <c r="V31" s="20">
        <v>3207</v>
      </c>
      <c r="W31" s="21">
        <f t="shared" si="3"/>
        <v>106.9</v>
      </c>
      <c r="X31" s="22" t="e">
        <f>W31*100/#REF!</f>
        <v>#REF!</v>
      </c>
      <c r="Y31" s="21">
        <v>50</v>
      </c>
      <c r="Z31" s="14">
        <v>51.9</v>
      </c>
      <c r="AA31" s="23">
        <v>3</v>
      </c>
      <c r="AB31" s="14">
        <f t="shared" si="4"/>
        <v>20.754716981132077</v>
      </c>
      <c r="AC31" s="23">
        <v>33</v>
      </c>
      <c r="AD31" s="23">
        <f t="shared" si="5"/>
        <v>38.571428571428569</v>
      </c>
      <c r="AF31" s="52" t="s">
        <v>249</v>
      </c>
      <c r="AG31" s="52"/>
      <c r="AH31" s="52"/>
      <c r="AI31" s="52"/>
      <c r="AJ31" s="52"/>
      <c r="AK31" s="52" t="s">
        <v>250</v>
      </c>
    </row>
    <row r="32" spans="1:37" s="29" customFormat="1" ht="15" customHeight="1">
      <c r="A32" s="13">
        <v>16</v>
      </c>
      <c r="B32" s="42">
        <v>30</v>
      </c>
      <c r="C32" s="11" t="s">
        <v>1</v>
      </c>
      <c r="D32" s="12">
        <v>187284</v>
      </c>
      <c r="E32" s="13">
        <v>14517</v>
      </c>
      <c r="F32" s="14">
        <f t="shared" si="0"/>
        <v>7.7513295316204269</v>
      </c>
      <c r="G32" s="14" t="s">
        <v>82</v>
      </c>
      <c r="H32" s="15">
        <f>1396+4386</f>
        <v>5782</v>
      </c>
      <c r="I32" s="13">
        <f t="shared" si="1"/>
        <v>20299</v>
      </c>
      <c r="J32" s="12">
        <f t="shared" si="2"/>
        <v>10.838619422908524</v>
      </c>
      <c r="K32" s="12">
        <v>58.3</v>
      </c>
      <c r="L32" s="13">
        <v>49</v>
      </c>
      <c r="M32" s="12">
        <v>68.181818181818173</v>
      </c>
      <c r="N32" s="38">
        <v>36</v>
      </c>
      <c r="O32" s="37">
        <v>78.075451066156361</v>
      </c>
      <c r="P32" s="38">
        <v>49</v>
      </c>
      <c r="Q32" s="12" t="s">
        <v>151</v>
      </c>
      <c r="R32" s="16">
        <v>4</v>
      </c>
      <c r="S32" s="24">
        <v>0.96153846153846156</v>
      </c>
      <c r="T32" s="18">
        <v>0.34615384615384615</v>
      </c>
      <c r="U32" s="19">
        <v>6</v>
      </c>
      <c r="V32" s="20">
        <v>6319</v>
      </c>
      <c r="W32" s="21">
        <f t="shared" si="3"/>
        <v>1053.1666666666667</v>
      </c>
      <c r="X32" s="22" t="e">
        <f>W32*100/#REF!</f>
        <v>#REF!</v>
      </c>
      <c r="Y32" s="21">
        <v>1</v>
      </c>
      <c r="Z32" s="14">
        <v>29.1</v>
      </c>
      <c r="AA32" s="23">
        <v>25</v>
      </c>
      <c r="AB32" s="14">
        <f t="shared" si="4"/>
        <v>34.615384615384613</v>
      </c>
      <c r="AC32" s="23">
        <v>22</v>
      </c>
      <c r="AD32" s="23">
        <f t="shared" si="5"/>
        <v>40.464285714285708</v>
      </c>
      <c r="AF32" s="52"/>
      <c r="AG32" s="52"/>
      <c r="AH32" s="52"/>
      <c r="AI32" s="52"/>
      <c r="AJ32" s="52"/>
      <c r="AK32" s="52"/>
    </row>
    <row r="33" spans="1:37" s="30" customFormat="1" ht="15" customHeight="1">
      <c r="A33" s="13">
        <v>17</v>
      </c>
      <c r="B33" s="42">
        <v>31</v>
      </c>
      <c r="C33" s="28" t="s">
        <v>60</v>
      </c>
      <c r="D33" s="12">
        <v>193190</v>
      </c>
      <c r="E33" s="13">
        <v>5994</v>
      </c>
      <c r="F33" s="14">
        <f t="shared" si="0"/>
        <v>3.1026450644443293</v>
      </c>
      <c r="G33" s="14" t="s">
        <v>111</v>
      </c>
      <c r="H33" s="15">
        <f>0+3307</f>
        <v>3307</v>
      </c>
      <c r="I33" s="13">
        <f t="shared" si="1"/>
        <v>9301</v>
      </c>
      <c r="J33" s="12">
        <f t="shared" si="2"/>
        <v>4.8144313887882397</v>
      </c>
      <c r="K33" s="12">
        <v>100.31216069489686</v>
      </c>
      <c r="L33" s="13">
        <v>22</v>
      </c>
      <c r="M33" s="12">
        <v>72.916666666666657</v>
      </c>
      <c r="N33" s="38">
        <v>34</v>
      </c>
      <c r="O33" s="37">
        <v>157.80000000000001</v>
      </c>
      <c r="P33" s="38">
        <v>10</v>
      </c>
      <c r="Q33" s="12" t="s">
        <v>182</v>
      </c>
      <c r="R33" s="16">
        <v>30</v>
      </c>
      <c r="S33" s="24">
        <v>0.7407407407407407</v>
      </c>
      <c r="T33" s="32">
        <v>0.20370370370370369</v>
      </c>
      <c r="U33" s="19">
        <v>31</v>
      </c>
      <c r="V33" s="20">
        <v>3265</v>
      </c>
      <c r="W33" s="33">
        <f t="shared" si="3"/>
        <v>105.3225806451613</v>
      </c>
      <c r="X33" s="34" t="e">
        <f>W33*100/#REF!</f>
        <v>#REF!</v>
      </c>
      <c r="Y33" s="33">
        <v>52</v>
      </c>
      <c r="Z33" s="14">
        <v>22.5</v>
      </c>
      <c r="AA33" s="23">
        <v>39</v>
      </c>
      <c r="AB33" s="14">
        <f t="shared" si="4"/>
        <v>20.37037037037037</v>
      </c>
      <c r="AC33" s="23">
        <v>34</v>
      </c>
      <c r="AD33" s="23">
        <f t="shared" si="5"/>
        <v>41.428571428571431</v>
      </c>
      <c r="AF33" s="53" t="s">
        <v>240</v>
      </c>
      <c r="AG33" s="54"/>
      <c r="AH33" s="54"/>
      <c r="AI33" s="54"/>
      <c r="AJ33" s="55"/>
      <c r="AK33" s="48">
        <f>7/(1+2+3+4+5+6+7)</f>
        <v>0.25</v>
      </c>
    </row>
    <row r="34" spans="1:37" s="29" customFormat="1" ht="15" customHeight="1">
      <c r="A34" s="13">
        <v>17</v>
      </c>
      <c r="B34" s="42">
        <v>32</v>
      </c>
      <c r="C34" s="11" t="s">
        <v>23</v>
      </c>
      <c r="D34" s="12">
        <v>106872</v>
      </c>
      <c r="E34" s="13">
        <v>1258</v>
      </c>
      <c r="F34" s="14">
        <f t="shared" si="0"/>
        <v>1.1771090650497791</v>
      </c>
      <c r="G34" s="14" t="s">
        <v>141</v>
      </c>
      <c r="H34" s="15">
        <v>1777</v>
      </c>
      <c r="I34" s="13">
        <f t="shared" si="1"/>
        <v>3035</v>
      </c>
      <c r="J34" s="12">
        <f t="shared" si="2"/>
        <v>2.8398457968410811</v>
      </c>
      <c r="K34" s="12">
        <v>56.1</v>
      </c>
      <c r="L34" s="13">
        <v>51</v>
      </c>
      <c r="M34" s="12">
        <v>76.923076923076934</v>
      </c>
      <c r="N34" s="38">
        <v>33</v>
      </c>
      <c r="O34" s="37">
        <v>214.91416309012874</v>
      </c>
      <c r="P34" s="38">
        <v>7</v>
      </c>
      <c r="Q34" s="12" t="s">
        <v>204</v>
      </c>
      <c r="R34" s="16">
        <v>41</v>
      </c>
      <c r="S34" s="17">
        <v>0.55555555555555558</v>
      </c>
      <c r="T34" s="18">
        <v>0.3888888888888889</v>
      </c>
      <c r="U34" s="19">
        <v>1</v>
      </c>
      <c r="V34" s="20">
        <v>214</v>
      </c>
      <c r="W34" s="21">
        <f t="shared" si="3"/>
        <v>214</v>
      </c>
      <c r="X34" s="22" t="e">
        <f>W34*100/#REF!</f>
        <v>#REF!</v>
      </c>
      <c r="Y34" s="21">
        <v>14</v>
      </c>
      <c r="Z34" s="12">
        <v>22.7</v>
      </c>
      <c r="AA34" s="23">
        <v>37</v>
      </c>
      <c r="AB34" s="14">
        <f t="shared" si="4"/>
        <v>38.888888888888893</v>
      </c>
      <c r="AC34" s="23">
        <v>19</v>
      </c>
      <c r="AD34" s="23">
        <f t="shared" si="5"/>
        <v>41.357142857142854</v>
      </c>
      <c r="AF34" s="56"/>
      <c r="AG34" s="57"/>
      <c r="AH34" s="57"/>
      <c r="AI34" s="57"/>
      <c r="AJ34" s="58"/>
      <c r="AK34" s="49"/>
    </row>
    <row r="35" spans="1:37" s="30" customFormat="1" ht="15" customHeight="1">
      <c r="A35" s="13">
        <v>17</v>
      </c>
      <c r="B35" s="42">
        <v>33</v>
      </c>
      <c r="C35" s="11" t="s">
        <v>59</v>
      </c>
      <c r="D35" s="12">
        <v>62737</v>
      </c>
      <c r="E35" s="13">
        <v>2002</v>
      </c>
      <c r="F35" s="14">
        <f t="shared" ref="F35:F66" si="6">100*E35/D35</f>
        <v>3.1910993512600219</v>
      </c>
      <c r="G35" s="14" t="s">
        <v>110</v>
      </c>
      <c r="H35" s="15">
        <f>757+379</f>
        <v>1136</v>
      </c>
      <c r="I35" s="13">
        <f t="shared" ref="I35:I66" si="7">E35+H35</f>
        <v>3138</v>
      </c>
      <c r="J35" s="12">
        <f t="shared" ref="J35:J66" si="8">100*I35/D35</f>
        <v>5.0018330490778968</v>
      </c>
      <c r="K35" s="12">
        <v>128.54918245522967</v>
      </c>
      <c r="L35" s="13">
        <v>12</v>
      </c>
      <c r="M35" s="12">
        <v>70</v>
      </c>
      <c r="N35" s="38">
        <v>35</v>
      </c>
      <c r="O35" s="37">
        <v>104.25</v>
      </c>
      <c r="P35" s="38">
        <v>34</v>
      </c>
      <c r="Q35" s="12" t="s">
        <v>178</v>
      </c>
      <c r="R35" s="16">
        <v>28</v>
      </c>
      <c r="S35" s="17">
        <v>0.8</v>
      </c>
      <c r="T35" s="18">
        <v>0.18333333333333332</v>
      </c>
      <c r="U35" s="19">
        <v>27</v>
      </c>
      <c r="V35" s="20">
        <v>2688</v>
      </c>
      <c r="W35" s="21">
        <f t="shared" ref="W35:W53" si="9">V35/U35</f>
        <v>99.555555555555557</v>
      </c>
      <c r="X35" s="22" t="e">
        <f>W35*100/#REF!</f>
        <v>#REF!</v>
      </c>
      <c r="Y35" s="21">
        <v>56</v>
      </c>
      <c r="Z35" s="14">
        <v>45.7</v>
      </c>
      <c r="AA35" s="23">
        <v>5</v>
      </c>
      <c r="AB35" s="14">
        <f t="shared" ref="AB35:AB66" si="10">T35*100</f>
        <v>18.333333333333332</v>
      </c>
      <c r="AC35" s="23">
        <v>38</v>
      </c>
      <c r="AD35" s="23">
        <f t="shared" ref="AD35:AD66" si="11">L35*$AK$33+N35*$AK$36+P35*$AK$39+R35*$AK$42+Y35*$AK$45+AA35*$AK$48+AC35*$AK$51</f>
        <v>41.035714285714285</v>
      </c>
      <c r="AF35" s="59"/>
      <c r="AG35" s="60"/>
      <c r="AH35" s="60"/>
      <c r="AI35" s="60"/>
      <c r="AJ35" s="61"/>
      <c r="AK35" s="50"/>
    </row>
    <row r="36" spans="1:37" s="30" customFormat="1" ht="15" customHeight="1">
      <c r="A36" s="13">
        <v>17</v>
      </c>
      <c r="B36" s="42">
        <v>34</v>
      </c>
      <c r="C36" s="28" t="s">
        <v>50</v>
      </c>
      <c r="D36" s="12">
        <v>85166</v>
      </c>
      <c r="E36" s="13">
        <v>4135</v>
      </c>
      <c r="F36" s="14">
        <f t="shared" si="6"/>
        <v>4.8552239156470893</v>
      </c>
      <c r="G36" s="14" t="s">
        <v>96</v>
      </c>
      <c r="H36" s="15">
        <v>918</v>
      </c>
      <c r="I36" s="13">
        <f t="shared" si="7"/>
        <v>5053</v>
      </c>
      <c r="J36" s="12">
        <f t="shared" si="8"/>
        <v>5.9331188502454033</v>
      </c>
      <c r="K36" s="12">
        <v>167.88504464285714</v>
      </c>
      <c r="L36" s="13">
        <v>5</v>
      </c>
      <c r="M36" s="12">
        <v>113.33333333333333</v>
      </c>
      <c r="N36" s="38">
        <v>4</v>
      </c>
      <c r="O36" s="37">
        <v>86.547507055503289</v>
      </c>
      <c r="P36" s="38">
        <v>44</v>
      </c>
      <c r="Q36" s="12" t="s">
        <v>172</v>
      </c>
      <c r="R36" s="16">
        <v>22</v>
      </c>
      <c r="S36" s="24">
        <v>0.3888888888888889</v>
      </c>
      <c r="T36" s="32">
        <v>8.3333333333333329E-2</v>
      </c>
      <c r="U36" s="19">
        <v>27</v>
      </c>
      <c r="V36" s="20">
        <v>2947</v>
      </c>
      <c r="W36" s="33">
        <f t="shared" si="9"/>
        <v>109.14814814814815</v>
      </c>
      <c r="X36" s="34" t="e">
        <f>W36*100/#REF!</f>
        <v>#REF!</v>
      </c>
      <c r="Y36" s="33">
        <v>49</v>
      </c>
      <c r="Z36" s="14">
        <v>11.5</v>
      </c>
      <c r="AA36" s="23">
        <v>59</v>
      </c>
      <c r="AB36" s="14">
        <f t="shared" si="10"/>
        <v>8.3333333333333321</v>
      </c>
      <c r="AC36" s="23">
        <v>50</v>
      </c>
      <c r="AD36" s="23">
        <f t="shared" si="11"/>
        <v>40.5</v>
      </c>
      <c r="AF36" s="53" t="s">
        <v>241</v>
      </c>
      <c r="AG36" s="54"/>
      <c r="AH36" s="54"/>
      <c r="AI36" s="54"/>
      <c r="AJ36" s="55"/>
      <c r="AK36" s="48">
        <f t="shared" ref="AK36" si="12">7/(1+2+3+4+5+6+7)</f>
        <v>0.25</v>
      </c>
    </row>
    <row r="37" spans="1:37" s="29" customFormat="1" ht="15" customHeight="1">
      <c r="A37" s="13">
        <v>18</v>
      </c>
      <c r="B37" s="42">
        <v>35</v>
      </c>
      <c r="C37" s="11" t="s">
        <v>53</v>
      </c>
      <c r="D37" s="12">
        <v>154393</v>
      </c>
      <c r="E37" s="13">
        <v>6842</v>
      </c>
      <c r="F37" s="14">
        <f t="shared" si="6"/>
        <v>4.4315480624121557</v>
      </c>
      <c r="G37" s="14" t="s">
        <v>99</v>
      </c>
      <c r="H37" s="15">
        <v>1947</v>
      </c>
      <c r="I37" s="13">
        <f t="shared" si="7"/>
        <v>8789</v>
      </c>
      <c r="J37" s="12">
        <f t="shared" si="8"/>
        <v>5.692615597857416</v>
      </c>
      <c r="K37" s="12">
        <v>92.492734904746527</v>
      </c>
      <c r="L37" s="13">
        <v>26</v>
      </c>
      <c r="M37" s="12">
        <v>77.777777777777786</v>
      </c>
      <c r="N37" s="38">
        <v>32</v>
      </c>
      <c r="O37" s="37">
        <v>114.64410735122522</v>
      </c>
      <c r="P37" s="38">
        <v>25</v>
      </c>
      <c r="Q37" s="12" t="s">
        <v>173</v>
      </c>
      <c r="R37" s="16">
        <v>23</v>
      </c>
      <c r="S37" s="24">
        <v>0.67647058823529416</v>
      </c>
      <c r="T37" s="18">
        <v>0.16176470588235295</v>
      </c>
      <c r="U37" s="19">
        <v>35</v>
      </c>
      <c r="V37" s="20">
        <v>3721</v>
      </c>
      <c r="W37" s="21">
        <f t="shared" si="9"/>
        <v>106.31428571428572</v>
      </c>
      <c r="X37" s="22" t="e">
        <f>W37*100/#REF!</f>
        <v>#REF!</v>
      </c>
      <c r="Y37" s="21">
        <v>51</v>
      </c>
      <c r="Z37" s="14">
        <v>31.9</v>
      </c>
      <c r="AA37" s="23">
        <v>20</v>
      </c>
      <c r="AB37" s="14">
        <f t="shared" si="10"/>
        <v>16.176470588235293</v>
      </c>
      <c r="AC37" s="23">
        <v>42</v>
      </c>
      <c r="AD37" s="23">
        <f t="shared" si="11"/>
        <v>42.142857142857139</v>
      </c>
      <c r="AF37" s="56"/>
      <c r="AG37" s="57"/>
      <c r="AH37" s="57"/>
      <c r="AI37" s="57"/>
      <c r="AJ37" s="58"/>
      <c r="AK37" s="49"/>
    </row>
    <row r="38" spans="1:37" s="30" customFormat="1" ht="15" customHeight="1">
      <c r="A38" s="13">
        <v>18</v>
      </c>
      <c r="B38" s="42">
        <v>36</v>
      </c>
      <c r="C38" s="11" t="s">
        <v>5</v>
      </c>
      <c r="D38" s="12">
        <v>206669</v>
      </c>
      <c r="E38" s="13">
        <v>7495</v>
      </c>
      <c r="F38" s="14">
        <f t="shared" si="6"/>
        <v>3.626571958058538</v>
      </c>
      <c r="G38" s="14" t="s">
        <v>103</v>
      </c>
      <c r="H38" s="15">
        <v>2029</v>
      </c>
      <c r="I38" s="13">
        <f t="shared" si="7"/>
        <v>9524</v>
      </c>
      <c r="J38" s="12">
        <f t="shared" si="8"/>
        <v>4.6083350671847256</v>
      </c>
      <c r="K38" s="12">
        <v>91.2</v>
      </c>
      <c r="L38" s="13">
        <v>28</v>
      </c>
      <c r="M38" s="12">
        <v>88.888888888888886</v>
      </c>
      <c r="N38" s="38">
        <v>18</v>
      </c>
      <c r="O38" s="37">
        <v>93.698770491803273</v>
      </c>
      <c r="P38" s="38">
        <v>40</v>
      </c>
      <c r="Q38" s="12" t="s">
        <v>183</v>
      </c>
      <c r="R38" s="16">
        <v>31</v>
      </c>
      <c r="S38" s="24">
        <v>0.91891891891891897</v>
      </c>
      <c r="T38" s="18">
        <v>0.48648648648648651</v>
      </c>
      <c r="U38" s="19">
        <v>12</v>
      </c>
      <c r="V38" s="20">
        <v>1708</v>
      </c>
      <c r="W38" s="21">
        <f t="shared" si="9"/>
        <v>142.33333333333334</v>
      </c>
      <c r="X38" s="22" t="e">
        <f>W38*100/#REF!</f>
        <v>#REF!</v>
      </c>
      <c r="Y38" s="21">
        <v>33</v>
      </c>
      <c r="Z38" s="16">
        <v>20.3</v>
      </c>
      <c r="AA38" s="23">
        <v>43</v>
      </c>
      <c r="AB38" s="14">
        <f t="shared" si="10"/>
        <v>48.648648648648653</v>
      </c>
      <c r="AC38" s="23">
        <v>14</v>
      </c>
      <c r="AD38" s="23">
        <f t="shared" si="11"/>
        <v>41.678571428571431</v>
      </c>
      <c r="AF38" s="59"/>
      <c r="AG38" s="60"/>
      <c r="AH38" s="60"/>
      <c r="AI38" s="60"/>
      <c r="AJ38" s="61"/>
      <c r="AK38" s="50"/>
    </row>
    <row r="39" spans="1:37" s="29" customFormat="1" ht="15" customHeight="1">
      <c r="A39" s="13">
        <v>18</v>
      </c>
      <c r="B39" s="42">
        <v>37</v>
      </c>
      <c r="C39" s="28" t="s">
        <v>66</v>
      </c>
      <c r="D39" s="12">
        <v>121205</v>
      </c>
      <c r="E39" s="13">
        <v>2870</v>
      </c>
      <c r="F39" s="14">
        <f t="shared" si="6"/>
        <v>2.3678891134854174</v>
      </c>
      <c r="G39" s="14" t="s">
        <v>120</v>
      </c>
      <c r="H39" s="15">
        <v>1460</v>
      </c>
      <c r="I39" s="13">
        <f t="shared" si="7"/>
        <v>4330</v>
      </c>
      <c r="J39" s="12">
        <f t="shared" si="8"/>
        <v>3.5724598820180686</v>
      </c>
      <c r="K39" s="12">
        <v>63.765603328710128</v>
      </c>
      <c r="L39" s="13">
        <v>47</v>
      </c>
      <c r="M39" s="12">
        <v>122.22222222222223</v>
      </c>
      <c r="N39" s="38">
        <v>3</v>
      </c>
      <c r="O39" s="37">
        <v>147.60784313725489</v>
      </c>
      <c r="P39" s="38">
        <v>12</v>
      </c>
      <c r="Q39" s="12" t="s">
        <v>193</v>
      </c>
      <c r="R39" s="16">
        <v>36</v>
      </c>
      <c r="S39" s="24">
        <v>1</v>
      </c>
      <c r="T39" s="32">
        <v>0.2413793103448276</v>
      </c>
      <c r="U39" s="19">
        <v>15</v>
      </c>
      <c r="V39" s="20">
        <v>1826</v>
      </c>
      <c r="W39" s="33">
        <f t="shared" si="9"/>
        <v>121.73333333333333</v>
      </c>
      <c r="X39" s="34" t="e">
        <f>W39*100/#REF!</f>
        <v>#REF!</v>
      </c>
      <c r="Y39" s="33">
        <v>43</v>
      </c>
      <c r="Z39" s="14">
        <v>13.8</v>
      </c>
      <c r="AA39" s="23">
        <v>55</v>
      </c>
      <c r="AB39" s="14">
        <f t="shared" si="10"/>
        <v>24.137931034482758</v>
      </c>
      <c r="AC39" s="23">
        <v>32</v>
      </c>
      <c r="AD39" s="23">
        <f t="shared" si="11"/>
        <v>42.178571428571431</v>
      </c>
      <c r="AF39" s="53" t="s">
        <v>242</v>
      </c>
      <c r="AG39" s="54"/>
      <c r="AH39" s="54"/>
      <c r="AI39" s="54"/>
      <c r="AJ39" s="55"/>
      <c r="AK39" s="48">
        <f t="shared" ref="AK39" si="13">7/(1+2+3+4+5+6+7)</f>
        <v>0.25</v>
      </c>
    </row>
    <row r="40" spans="1:37" s="30" customFormat="1" ht="15" customHeight="1">
      <c r="A40" s="13">
        <v>18</v>
      </c>
      <c r="B40" s="42">
        <v>38</v>
      </c>
      <c r="C40" s="11" t="s">
        <v>47</v>
      </c>
      <c r="D40" s="12">
        <v>120771</v>
      </c>
      <c r="E40" s="13">
        <v>6587</v>
      </c>
      <c r="F40" s="14">
        <f t="shared" si="6"/>
        <v>5.4541239204775982</v>
      </c>
      <c r="G40" s="14" t="s">
        <v>93</v>
      </c>
      <c r="H40" s="15">
        <v>1823</v>
      </c>
      <c r="I40" s="13">
        <f t="shared" si="7"/>
        <v>8410</v>
      </c>
      <c r="J40" s="12">
        <f t="shared" si="8"/>
        <v>6.9635922531071204</v>
      </c>
      <c r="K40" s="12">
        <v>85.2</v>
      </c>
      <c r="L40" s="13">
        <v>36</v>
      </c>
      <c r="M40" s="12">
        <v>81.395348837209298</v>
      </c>
      <c r="N40" s="38">
        <v>28</v>
      </c>
      <c r="O40" s="37">
        <v>128.30578512396693</v>
      </c>
      <c r="P40" s="38">
        <v>18</v>
      </c>
      <c r="Q40" s="12" t="s">
        <v>164</v>
      </c>
      <c r="R40" s="16">
        <v>17</v>
      </c>
      <c r="S40" s="24">
        <v>0.64102564102564108</v>
      </c>
      <c r="T40" s="18">
        <v>8.9743589743589744E-2</v>
      </c>
      <c r="U40" s="19">
        <v>37</v>
      </c>
      <c r="V40" s="20">
        <v>4709</v>
      </c>
      <c r="W40" s="21">
        <f t="shared" si="9"/>
        <v>127.27027027027027</v>
      </c>
      <c r="X40" s="22" t="e">
        <f>W40*100/#REF!</f>
        <v>#REF!</v>
      </c>
      <c r="Y40" s="21">
        <v>39</v>
      </c>
      <c r="Z40" s="14">
        <v>23.2</v>
      </c>
      <c r="AA40" s="23">
        <v>36</v>
      </c>
      <c r="AB40" s="14">
        <f t="shared" si="10"/>
        <v>8.9743589743589745</v>
      </c>
      <c r="AC40" s="23">
        <v>49</v>
      </c>
      <c r="AD40" s="23">
        <f t="shared" si="11"/>
        <v>41.5</v>
      </c>
      <c r="AF40" s="56"/>
      <c r="AG40" s="57"/>
      <c r="AH40" s="57"/>
      <c r="AI40" s="57"/>
      <c r="AJ40" s="58"/>
      <c r="AK40" s="49"/>
    </row>
    <row r="41" spans="1:37" s="29" customFormat="1" ht="15" customHeight="1">
      <c r="A41" s="13">
        <v>18</v>
      </c>
      <c r="B41" s="42">
        <v>39</v>
      </c>
      <c r="C41" s="11" t="s">
        <v>24</v>
      </c>
      <c r="D41" s="12">
        <v>21643</v>
      </c>
      <c r="E41" s="13">
        <v>148</v>
      </c>
      <c r="F41" s="14">
        <f t="shared" si="6"/>
        <v>0.68382386914937854</v>
      </c>
      <c r="G41" s="14" t="s">
        <v>143</v>
      </c>
      <c r="H41" s="15">
        <v>373</v>
      </c>
      <c r="I41" s="13">
        <f t="shared" si="7"/>
        <v>521</v>
      </c>
      <c r="J41" s="12">
        <f t="shared" si="8"/>
        <v>2.4072448366677448</v>
      </c>
      <c r="K41" s="12">
        <v>33.299999999999997</v>
      </c>
      <c r="L41" s="13">
        <v>69</v>
      </c>
      <c r="M41" s="12">
        <v>100</v>
      </c>
      <c r="N41" s="38">
        <v>11</v>
      </c>
      <c r="O41" s="37">
        <v>154.16666666666669</v>
      </c>
      <c r="P41" s="38">
        <v>11</v>
      </c>
      <c r="Q41" s="12" t="s">
        <v>212</v>
      </c>
      <c r="R41" s="16">
        <v>45</v>
      </c>
      <c r="S41" s="24">
        <v>0.6</v>
      </c>
      <c r="T41" s="18">
        <v>0.8</v>
      </c>
      <c r="U41" s="19">
        <v>1</v>
      </c>
      <c r="V41" s="20">
        <v>120</v>
      </c>
      <c r="W41" s="21">
        <f t="shared" si="9"/>
        <v>120</v>
      </c>
      <c r="X41" s="22" t="e">
        <f>W41*100/#REF!</f>
        <v>#REF!</v>
      </c>
      <c r="Y41" s="21">
        <v>45</v>
      </c>
      <c r="Z41" s="14">
        <v>42.5</v>
      </c>
      <c r="AA41" s="23">
        <v>9</v>
      </c>
      <c r="AB41" s="14">
        <f t="shared" si="10"/>
        <v>80</v>
      </c>
      <c r="AC41" s="23">
        <v>6</v>
      </c>
      <c r="AD41" s="23">
        <f t="shared" si="11"/>
        <v>42.357142857142854</v>
      </c>
      <c r="AF41" s="59"/>
      <c r="AG41" s="60"/>
      <c r="AH41" s="60"/>
      <c r="AI41" s="60"/>
      <c r="AJ41" s="61"/>
      <c r="AK41" s="50"/>
    </row>
    <row r="42" spans="1:37" s="29" customFormat="1" ht="15" customHeight="1">
      <c r="A42" s="13">
        <v>19</v>
      </c>
      <c r="B42" s="42">
        <v>40</v>
      </c>
      <c r="C42" s="11" t="s">
        <v>46</v>
      </c>
      <c r="D42" s="12">
        <v>157632</v>
      </c>
      <c r="E42" s="13">
        <v>8734</v>
      </c>
      <c r="F42" s="14">
        <f t="shared" si="6"/>
        <v>5.5407531465692248</v>
      </c>
      <c r="G42" s="14" t="s">
        <v>92</v>
      </c>
      <c r="H42" s="15">
        <v>1068</v>
      </c>
      <c r="I42" s="13">
        <f t="shared" si="7"/>
        <v>9802</v>
      </c>
      <c r="J42" s="12">
        <f t="shared" si="8"/>
        <v>6.218280552172148</v>
      </c>
      <c r="K42" s="12">
        <v>109.46809957828867</v>
      </c>
      <c r="L42" s="13">
        <v>20</v>
      </c>
      <c r="M42" s="12">
        <v>91.666666666666657</v>
      </c>
      <c r="N42" s="38">
        <v>16</v>
      </c>
      <c r="O42" s="37">
        <v>72.202998846597467</v>
      </c>
      <c r="P42" s="38">
        <v>53</v>
      </c>
      <c r="Q42" s="12" t="s">
        <v>168</v>
      </c>
      <c r="R42" s="16">
        <v>20</v>
      </c>
      <c r="S42" s="24">
        <v>0.73684210526315785</v>
      </c>
      <c r="T42" s="18">
        <v>0.16842105263157894</v>
      </c>
      <c r="U42" s="19">
        <v>39</v>
      </c>
      <c r="V42" s="20">
        <v>3588</v>
      </c>
      <c r="W42" s="21">
        <f t="shared" si="9"/>
        <v>92</v>
      </c>
      <c r="X42" s="22" t="e">
        <f>W42*100/#REF!</f>
        <v>#REF!</v>
      </c>
      <c r="Y42" s="21">
        <v>58</v>
      </c>
      <c r="Z42" s="14">
        <v>40.299999999999997</v>
      </c>
      <c r="AA42" s="23">
        <v>12</v>
      </c>
      <c r="AB42" s="14">
        <f t="shared" si="10"/>
        <v>16.842105263157894</v>
      </c>
      <c r="AC42" s="23">
        <v>40</v>
      </c>
      <c r="AD42" s="23">
        <f t="shared" si="11"/>
        <v>42.892857142857139</v>
      </c>
      <c r="AF42" s="47" t="s">
        <v>243</v>
      </c>
      <c r="AG42" s="47"/>
      <c r="AH42" s="47"/>
      <c r="AI42" s="47"/>
      <c r="AJ42" s="47"/>
      <c r="AK42" s="48">
        <f>6/(1+2+3+4+5+6+7)</f>
        <v>0.21428571428571427</v>
      </c>
    </row>
    <row r="43" spans="1:37" s="29" customFormat="1" ht="15" customHeight="1">
      <c r="A43" s="13">
        <v>19</v>
      </c>
      <c r="B43" s="42">
        <v>41</v>
      </c>
      <c r="C43" s="11" t="s">
        <v>51</v>
      </c>
      <c r="D43" s="12">
        <v>128030</v>
      </c>
      <c r="E43" s="13">
        <v>5955</v>
      </c>
      <c r="F43" s="14">
        <f t="shared" si="6"/>
        <v>4.6512536124345853</v>
      </c>
      <c r="G43" s="14" t="s">
        <v>97</v>
      </c>
      <c r="H43" s="15">
        <v>1114</v>
      </c>
      <c r="I43" s="13">
        <f t="shared" si="7"/>
        <v>7069</v>
      </c>
      <c r="J43" s="12">
        <f t="shared" si="8"/>
        <v>5.5213621807388895</v>
      </c>
      <c r="K43" s="12">
        <v>87.942477876106196</v>
      </c>
      <c r="L43" s="13">
        <v>32</v>
      </c>
      <c r="M43" s="12">
        <v>67.64705882352942</v>
      </c>
      <c r="N43" s="38">
        <v>37</v>
      </c>
      <c r="O43" s="37">
        <v>81.566509115462523</v>
      </c>
      <c r="P43" s="38">
        <v>47</v>
      </c>
      <c r="Q43" s="12" t="s">
        <v>174</v>
      </c>
      <c r="R43" s="16">
        <v>24</v>
      </c>
      <c r="S43" s="24">
        <v>0.61538461538461542</v>
      </c>
      <c r="T43" s="18">
        <v>0.19230769230769232</v>
      </c>
      <c r="U43" s="19">
        <v>25</v>
      </c>
      <c r="V43" s="20">
        <v>6018</v>
      </c>
      <c r="W43" s="21">
        <f t="shared" si="9"/>
        <v>240.72</v>
      </c>
      <c r="X43" s="22" t="e">
        <f>W43*100/#REF!</f>
        <v>#REF!</v>
      </c>
      <c r="Y43" s="21">
        <v>10</v>
      </c>
      <c r="Z43" s="14">
        <v>29.4</v>
      </c>
      <c r="AA43" s="23">
        <v>24</v>
      </c>
      <c r="AB43" s="14">
        <f t="shared" si="10"/>
        <v>19.230769230769234</v>
      </c>
      <c r="AC43" s="23">
        <v>37</v>
      </c>
      <c r="AD43" s="23">
        <f t="shared" si="11"/>
        <v>43.321428571428569</v>
      </c>
      <c r="AF43" s="47"/>
      <c r="AG43" s="47"/>
      <c r="AH43" s="47"/>
      <c r="AI43" s="47"/>
      <c r="AJ43" s="47"/>
      <c r="AK43" s="49"/>
    </row>
    <row r="44" spans="1:37" s="29" customFormat="1" ht="15" customHeight="1">
      <c r="A44" s="13">
        <v>19</v>
      </c>
      <c r="B44" s="42">
        <v>42</v>
      </c>
      <c r="C44" s="11" t="s">
        <v>7</v>
      </c>
      <c r="D44" s="12">
        <v>56207</v>
      </c>
      <c r="E44" s="13">
        <v>1892</v>
      </c>
      <c r="F44" s="14">
        <f t="shared" si="6"/>
        <v>3.3661287739961216</v>
      </c>
      <c r="G44" s="14" t="s">
        <v>107</v>
      </c>
      <c r="H44" s="15">
        <v>654</v>
      </c>
      <c r="I44" s="13">
        <f t="shared" si="7"/>
        <v>2546</v>
      </c>
      <c r="J44" s="12">
        <f t="shared" si="8"/>
        <v>4.5296849146903408</v>
      </c>
      <c r="K44" s="12">
        <v>53.6</v>
      </c>
      <c r="L44" s="13">
        <v>52</v>
      </c>
      <c r="M44" s="12">
        <v>100</v>
      </c>
      <c r="N44" s="38">
        <v>11</v>
      </c>
      <c r="O44" s="37">
        <v>128.94736842105263</v>
      </c>
      <c r="P44" s="38">
        <v>17</v>
      </c>
      <c r="Q44" s="12" t="s">
        <v>185</v>
      </c>
      <c r="R44" s="16">
        <v>32</v>
      </c>
      <c r="S44" s="24">
        <v>1</v>
      </c>
      <c r="T44" s="18">
        <v>0</v>
      </c>
      <c r="U44" s="19">
        <v>2</v>
      </c>
      <c r="V44" s="20">
        <v>329</v>
      </c>
      <c r="W44" s="21">
        <f t="shared" si="9"/>
        <v>164.5</v>
      </c>
      <c r="X44" s="22" t="e">
        <f>W44*100/#REF!</f>
        <v>#REF!</v>
      </c>
      <c r="Y44" s="21">
        <v>25</v>
      </c>
      <c r="Z44" s="16">
        <v>22.2</v>
      </c>
      <c r="AA44" s="23">
        <v>40</v>
      </c>
      <c r="AB44" s="14">
        <f t="shared" si="10"/>
        <v>0</v>
      </c>
      <c r="AC44" s="23">
        <v>57</v>
      </c>
      <c r="AD44" s="23">
        <f t="shared" si="11"/>
        <v>43.142857142857139</v>
      </c>
      <c r="AF44" s="47"/>
      <c r="AG44" s="47"/>
      <c r="AH44" s="47"/>
      <c r="AI44" s="47"/>
      <c r="AJ44" s="47"/>
      <c r="AK44" s="50"/>
    </row>
    <row r="45" spans="1:37" s="30" customFormat="1" ht="15" customHeight="1">
      <c r="A45" s="13">
        <v>20</v>
      </c>
      <c r="B45" s="42">
        <v>43</v>
      </c>
      <c r="C45" s="11" t="s">
        <v>29</v>
      </c>
      <c r="D45" s="12">
        <v>6023</v>
      </c>
      <c r="E45" s="13">
        <v>367</v>
      </c>
      <c r="F45" s="14">
        <f t="shared" si="6"/>
        <v>6.0933089822347668</v>
      </c>
      <c r="G45" s="14" t="s">
        <v>86</v>
      </c>
      <c r="H45" s="15">
        <f>0+233</f>
        <v>233</v>
      </c>
      <c r="I45" s="13">
        <f t="shared" si="7"/>
        <v>600</v>
      </c>
      <c r="J45" s="12">
        <f t="shared" si="8"/>
        <v>9.9618130499750954</v>
      </c>
      <c r="K45" s="12">
        <v>251.85185185185185</v>
      </c>
      <c r="L45" s="13">
        <v>3</v>
      </c>
      <c r="M45" s="12">
        <v>50</v>
      </c>
      <c r="N45" s="38">
        <v>42</v>
      </c>
      <c r="O45" s="37">
        <v>0</v>
      </c>
      <c r="P45" s="38">
        <v>68</v>
      </c>
      <c r="Q45" s="12" t="s">
        <v>154</v>
      </c>
      <c r="R45" s="16">
        <v>7</v>
      </c>
      <c r="S45" s="24">
        <v>1</v>
      </c>
      <c r="T45" s="18">
        <v>1</v>
      </c>
      <c r="U45" s="19">
        <v>1</v>
      </c>
      <c r="V45" s="20">
        <v>159</v>
      </c>
      <c r="W45" s="21">
        <f t="shared" si="9"/>
        <v>159</v>
      </c>
      <c r="X45" s="22" t="e">
        <f>W45*100/#REF!</f>
        <v>#REF!</v>
      </c>
      <c r="Y45" s="21">
        <v>28</v>
      </c>
      <c r="Z45" s="12">
        <v>0</v>
      </c>
      <c r="AA45" s="23">
        <v>63</v>
      </c>
      <c r="AB45" s="14">
        <f t="shared" si="10"/>
        <v>100</v>
      </c>
      <c r="AC45" s="23">
        <v>1</v>
      </c>
      <c r="AD45" s="23">
        <f t="shared" si="11"/>
        <v>43.857142857142854</v>
      </c>
      <c r="AF45" s="47" t="s">
        <v>264</v>
      </c>
      <c r="AG45" s="47"/>
      <c r="AH45" s="47"/>
      <c r="AI45" s="47"/>
      <c r="AJ45" s="47"/>
      <c r="AK45" s="48">
        <f>5/(1+2+3+4+5+6+7)</f>
        <v>0.17857142857142858</v>
      </c>
    </row>
    <row r="46" spans="1:37" s="29" customFormat="1" ht="15" customHeight="1">
      <c r="A46" s="13">
        <v>20</v>
      </c>
      <c r="B46" s="42">
        <v>44</v>
      </c>
      <c r="C46" s="11" t="s">
        <v>8</v>
      </c>
      <c r="D46" s="12">
        <v>55780</v>
      </c>
      <c r="E46" s="13">
        <v>1519</v>
      </c>
      <c r="F46" s="14">
        <f t="shared" si="6"/>
        <v>2.7231982789530296</v>
      </c>
      <c r="G46" s="14" t="s">
        <v>114</v>
      </c>
      <c r="H46" s="15">
        <v>384</v>
      </c>
      <c r="I46" s="13">
        <f t="shared" si="7"/>
        <v>1903</v>
      </c>
      <c r="J46" s="12">
        <f t="shared" si="8"/>
        <v>3.4116170670491215</v>
      </c>
      <c r="K46" s="12">
        <v>104.5</v>
      </c>
      <c r="L46" s="13">
        <v>21</v>
      </c>
      <c r="M46" s="12">
        <v>83.333333333333343</v>
      </c>
      <c r="N46" s="38">
        <v>23</v>
      </c>
      <c r="O46" s="37">
        <v>62.162162162162161</v>
      </c>
      <c r="P46" s="38">
        <v>60</v>
      </c>
      <c r="Q46" s="12" t="s">
        <v>199</v>
      </c>
      <c r="R46" s="16">
        <v>38</v>
      </c>
      <c r="S46" s="24">
        <v>1</v>
      </c>
      <c r="T46" s="18">
        <v>0.44444444444444442</v>
      </c>
      <c r="U46" s="19">
        <v>2</v>
      </c>
      <c r="V46" s="20">
        <v>448</v>
      </c>
      <c r="W46" s="21">
        <f t="shared" si="9"/>
        <v>224</v>
      </c>
      <c r="X46" s="22" t="e">
        <f>W46*100/#REF!</f>
        <v>#REF!</v>
      </c>
      <c r="Y46" s="21">
        <v>12</v>
      </c>
      <c r="Z46" s="16">
        <v>20</v>
      </c>
      <c r="AA46" s="23">
        <v>44</v>
      </c>
      <c r="AB46" s="14">
        <f t="shared" si="10"/>
        <v>44.444444444444443</v>
      </c>
      <c r="AC46" s="23">
        <v>17</v>
      </c>
      <c r="AD46" s="23">
        <f t="shared" si="11"/>
        <v>44.392857142857139</v>
      </c>
      <c r="AF46" s="47"/>
      <c r="AG46" s="47"/>
      <c r="AH46" s="47"/>
      <c r="AI46" s="47"/>
      <c r="AJ46" s="47"/>
      <c r="AK46" s="49"/>
    </row>
    <row r="47" spans="1:37" s="29" customFormat="1" ht="15" customHeight="1">
      <c r="A47" s="13">
        <v>21</v>
      </c>
      <c r="B47" s="42">
        <v>45</v>
      </c>
      <c r="C47" s="11" t="s">
        <v>6</v>
      </c>
      <c r="D47" s="12">
        <v>57252</v>
      </c>
      <c r="E47" s="13">
        <v>1934</v>
      </c>
      <c r="F47" s="14">
        <f t="shared" si="6"/>
        <v>3.3780479284566476</v>
      </c>
      <c r="G47" s="14" t="s">
        <v>106</v>
      </c>
      <c r="H47" s="15">
        <v>684</v>
      </c>
      <c r="I47" s="13">
        <f t="shared" si="7"/>
        <v>2618</v>
      </c>
      <c r="J47" s="12">
        <f t="shared" si="8"/>
        <v>4.572766016907706</v>
      </c>
      <c r="K47" s="12">
        <v>87</v>
      </c>
      <c r="L47" s="13">
        <v>33</v>
      </c>
      <c r="M47" s="12">
        <v>50</v>
      </c>
      <c r="N47" s="38">
        <v>42</v>
      </c>
      <c r="O47" s="37">
        <v>109.12106135986733</v>
      </c>
      <c r="P47" s="38">
        <v>32</v>
      </c>
      <c r="Q47" s="12" t="s">
        <v>184</v>
      </c>
      <c r="R47" s="16">
        <v>31</v>
      </c>
      <c r="S47" s="24">
        <v>1</v>
      </c>
      <c r="T47" s="18">
        <v>0.9</v>
      </c>
      <c r="U47" s="19">
        <v>5</v>
      </c>
      <c r="V47" s="20">
        <v>1031</v>
      </c>
      <c r="W47" s="21">
        <f t="shared" si="9"/>
        <v>206.2</v>
      </c>
      <c r="X47" s="22" t="e">
        <f>W47*100/#REF!</f>
        <v>#REF!</v>
      </c>
      <c r="Y47" s="21">
        <v>16</v>
      </c>
      <c r="Z47" s="12">
        <v>11.3</v>
      </c>
      <c r="AA47" s="23">
        <v>60</v>
      </c>
      <c r="AB47" s="14">
        <f t="shared" si="10"/>
        <v>90</v>
      </c>
      <c r="AC47" s="23">
        <v>2</v>
      </c>
      <c r="AD47" s="23">
        <f t="shared" si="11"/>
        <v>45.035714285714278</v>
      </c>
      <c r="AF47" s="47"/>
      <c r="AG47" s="47"/>
      <c r="AH47" s="47"/>
      <c r="AI47" s="47"/>
      <c r="AJ47" s="47"/>
      <c r="AK47" s="50"/>
    </row>
    <row r="48" spans="1:37" s="30" customFormat="1" ht="15" customHeight="1">
      <c r="A48" s="13">
        <v>22</v>
      </c>
      <c r="B48" s="42">
        <v>46</v>
      </c>
      <c r="C48" s="11" t="s">
        <v>10</v>
      </c>
      <c r="D48" s="12">
        <v>79436</v>
      </c>
      <c r="E48" s="13">
        <v>1925</v>
      </c>
      <c r="F48" s="14">
        <f t="shared" si="6"/>
        <v>2.4233345082833981</v>
      </c>
      <c r="G48" s="14" t="s">
        <v>119</v>
      </c>
      <c r="H48" s="15">
        <v>473</v>
      </c>
      <c r="I48" s="13">
        <f t="shared" si="7"/>
        <v>2398</v>
      </c>
      <c r="J48" s="12">
        <f t="shared" si="8"/>
        <v>3.0187824160330328</v>
      </c>
      <c r="K48" s="12">
        <v>49.1</v>
      </c>
      <c r="L48" s="13">
        <v>57</v>
      </c>
      <c r="M48" s="12">
        <v>85.714285714285708</v>
      </c>
      <c r="N48" s="38">
        <v>22</v>
      </c>
      <c r="O48" s="37">
        <v>69.174757281553397</v>
      </c>
      <c r="P48" s="38">
        <v>57</v>
      </c>
      <c r="Q48" s="12" t="s">
        <v>201</v>
      </c>
      <c r="R48" s="16">
        <v>39</v>
      </c>
      <c r="S48" s="24">
        <v>0.9285714285714286</v>
      </c>
      <c r="T48" s="18">
        <v>0.42857142857142855</v>
      </c>
      <c r="U48" s="19">
        <v>5</v>
      </c>
      <c r="V48" s="20">
        <v>2970</v>
      </c>
      <c r="W48" s="21">
        <f t="shared" si="9"/>
        <v>594</v>
      </c>
      <c r="X48" s="22" t="e">
        <f>W48*100/#REF!</f>
        <v>#REF!</v>
      </c>
      <c r="Y48" s="21">
        <v>3</v>
      </c>
      <c r="Z48" s="14">
        <v>42.9</v>
      </c>
      <c r="AA48" s="23">
        <v>8</v>
      </c>
      <c r="AB48" s="14">
        <f t="shared" si="10"/>
        <v>42.857142857142854</v>
      </c>
      <c r="AC48" s="23">
        <v>18</v>
      </c>
      <c r="AD48" s="23">
        <f t="shared" si="11"/>
        <v>45.964285714285715</v>
      </c>
      <c r="AF48" s="47" t="s">
        <v>265</v>
      </c>
      <c r="AG48" s="47"/>
      <c r="AH48" s="47"/>
      <c r="AI48" s="47"/>
      <c r="AJ48" s="47"/>
      <c r="AK48" s="48">
        <f>4/(1+2+3+4+5+6+7)</f>
        <v>0.14285714285714285</v>
      </c>
    </row>
    <row r="49" spans="1:37" s="30" customFormat="1" ht="15" customHeight="1">
      <c r="A49" s="13">
        <v>22</v>
      </c>
      <c r="B49" s="42">
        <v>47</v>
      </c>
      <c r="C49" s="11" t="s">
        <v>15</v>
      </c>
      <c r="D49" s="12">
        <v>144707</v>
      </c>
      <c r="E49" s="13">
        <v>2818</v>
      </c>
      <c r="F49" s="14">
        <f t="shared" si="6"/>
        <v>1.947383333218158</v>
      </c>
      <c r="G49" s="14" t="s">
        <v>129</v>
      </c>
      <c r="H49" s="15">
        <v>1431</v>
      </c>
      <c r="I49" s="13">
        <f t="shared" si="7"/>
        <v>4249</v>
      </c>
      <c r="J49" s="12">
        <f t="shared" si="8"/>
        <v>2.9362781344371731</v>
      </c>
      <c r="K49" s="12">
        <v>81.7</v>
      </c>
      <c r="L49" s="13">
        <v>39</v>
      </c>
      <c r="M49" s="12">
        <v>93.333333333333329</v>
      </c>
      <c r="N49" s="38">
        <v>15</v>
      </c>
      <c r="O49" s="37">
        <v>53.61494719740049</v>
      </c>
      <c r="P49" s="38">
        <v>61</v>
      </c>
      <c r="Q49" s="12" t="s">
        <v>203</v>
      </c>
      <c r="R49" s="16">
        <v>40</v>
      </c>
      <c r="S49" s="24">
        <v>1</v>
      </c>
      <c r="T49" s="18">
        <v>0.5</v>
      </c>
      <c r="U49" s="19">
        <v>7</v>
      </c>
      <c r="V49" s="20">
        <v>3651</v>
      </c>
      <c r="W49" s="21">
        <f t="shared" si="9"/>
        <v>521.57142857142856</v>
      </c>
      <c r="X49" s="22" t="e">
        <f>W49*100/#REF!</f>
        <v>#REF!</v>
      </c>
      <c r="Y49" s="21">
        <v>4</v>
      </c>
      <c r="Z49" s="16">
        <v>18.5</v>
      </c>
      <c r="AA49" s="23">
        <v>49</v>
      </c>
      <c r="AB49" s="14">
        <f t="shared" si="10"/>
        <v>50</v>
      </c>
      <c r="AC49" s="23">
        <v>13</v>
      </c>
      <c r="AD49" s="23">
        <f t="shared" si="11"/>
        <v>46.428571428571431</v>
      </c>
      <c r="AF49" s="47"/>
      <c r="AG49" s="47"/>
      <c r="AH49" s="47"/>
      <c r="AI49" s="47"/>
      <c r="AJ49" s="47"/>
      <c r="AK49" s="49"/>
    </row>
    <row r="50" spans="1:37" s="29" customFormat="1" ht="15" customHeight="1">
      <c r="A50" s="13">
        <v>23</v>
      </c>
      <c r="B50" s="42">
        <v>48</v>
      </c>
      <c r="C50" s="28" t="s">
        <v>68</v>
      </c>
      <c r="D50" s="12">
        <v>48295</v>
      </c>
      <c r="E50" s="13">
        <v>1084</v>
      </c>
      <c r="F50" s="14">
        <f t="shared" si="6"/>
        <v>2.2445387721296202</v>
      </c>
      <c r="G50" s="14" t="s">
        <v>122</v>
      </c>
      <c r="H50" s="15">
        <f>0+630</f>
        <v>630</v>
      </c>
      <c r="I50" s="13">
        <f t="shared" si="7"/>
        <v>1714</v>
      </c>
      <c r="J50" s="12">
        <f t="shared" si="8"/>
        <v>3.5490216378507093</v>
      </c>
      <c r="K50" s="12">
        <v>25.7</v>
      </c>
      <c r="L50" s="13">
        <v>71</v>
      </c>
      <c r="M50" s="12">
        <v>150</v>
      </c>
      <c r="N50" s="38">
        <v>1</v>
      </c>
      <c r="O50" s="37">
        <v>113.7</v>
      </c>
      <c r="P50" s="38">
        <v>27</v>
      </c>
      <c r="Q50" s="12" t="s">
        <v>194</v>
      </c>
      <c r="R50" s="16">
        <v>37</v>
      </c>
      <c r="S50" s="24">
        <v>1</v>
      </c>
      <c r="T50" s="32">
        <v>0.42857142857142855</v>
      </c>
      <c r="U50" s="19">
        <v>4</v>
      </c>
      <c r="V50" s="20">
        <v>326</v>
      </c>
      <c r="W50" s="33">
        <f t="shared" si="9"/>
        <v>81.5</v>
      </c>
      <c r="X50" s="34" t="e">
        <f>W50*100/#REF!</f>
        <v>#REF!</v>
      </c>
      <c r="Y50" s="33">
        <v>60</v>
      </c>
      <c r="Z50" s="14">
        <v>39.799999999999997</v>
      </c>
      <c r="AA50" s="23">
        <v>14</v>
      </c>
      <c r="AB50" s="14">
        <f t="shared" si="10"/>
        <v>42.857142857142854</v>
      </c>
      <c r="AC50" s="23">
        <v>18</v>
      </c>
      <c r="AD50" s="23">
        <f t="shared" si="11"/>
        <v>47.321428571428577</v>
      </c>
      <c r="AF50" s="47"/>
      <c r="AG50" s="47"/>
      <c r="AH50" s="47"/>
      <c r="AI50" s="47"/>
      <c r="AJ50" s="47"/>
      <c r="AK50" s="50"/>
    </row>
    <row r="51" spans="1:37" s="31" customFormat="1" ht="15" customHeight="1">
      <c r="A51" s="13">
        <v>24</v>
      </c>
      <c r="B51" s="42">
        <v>49</v>
      </c>
      <c r="C51" s="28" t="s">
        <v>62</v>
      </c>
      <c r="D51" s="12">
        <v>269115</v>
      </c>
      <c r="E51" s="13">
        <v>7424</v>
      </c>
      <c r="F51" s="14">
        <f t="shared" si="6"/>
        <v>2.7586719432212994</v>
      </c>
      <c r="G51" s="14" t="s">
        <v>113</v>
      </c>
      <c r="H51" s="15">
        <v>1714</v>
      </c>
      <c r="I51" s="13">
        <f t="shared" si="7"/>
        <v>9138</v>
      </c>
      <c r="J51" s="12">
        <f t="shared" si="8"/>
        <v>3.3955743826988463</v>
      </c>
      <c r="K51" s="12">
        <v>91.889463042013034</v>
      </c>
      <c r="L51" s="13">
        <v>27</v>
      </c>
      <c r="M51" s="12">
        <v>130.95238095238096</v>
      </c>
      <c r="N51" s="38">
        <v>2</v>
      </c>
      <c r="O51" s="37">
        <v>73.448043184885293</v>
      </c>
      <c r="P51" s="38">
        <v>50</v>
      </c>
      <c r="Q51" s="12" t="s">
        <v>200</v>
      </c>
      <c r="R51" s="16">
        <v>38</v>
      </c>
      <c r="S51" s="24">
        <v>0.71296296296296291</v>
      </c>
      <c r="T51" s="32">
        <v>0.15740740740740741</v>
      </c>
      <c r="U51" s="19">
        <v>46</v>
      </c>
      <c r="V51" s="20">
        <v>4723</v>
      </c>
      <c r="W51" s="33">
        <f t="shared" si="9"/>
        <v>102.67391304347827</v>
      </c>
      <c r="X51" s="34" t="e">
        <f>W51*100/#REF!</f>
        <v>#REF!</v>
      </c>
      <c r="Y51" s="33">
        <v>54</v>
      </c>
      <c r="Z51" s="14">
        <v>18.600000000000001</v>
      </c>
      <c r="AA51" s="23">
        <v>48</v>
      </c>
      <c r="AB51" s="14">
        <f t="shared" si="10"/>
        <v>15.74074074074074</v>
      </c>
      <c r="AC51" s="23">
        <v>43</v>
      </c>
      <c r="AD51" s="23">
        <f t="shared" si="11"/>
        <v>48.999999999999993</v>
      </c>
      <c r="AF51" s="47" t="s">
        <v>266</v>
      </c>
      <c r="AG51" s="47"/>
      <c r="AH51" s="47"/>
      <c r="AI51" s="47"/>
      <c r="AJ51" s="47"/>
      <c r="AK51" s="48">
        <f>3/(1+2+3+4+5+6+7)</f>
        <v>0.10714285714285714</v>
      </c>
    </row>
    <row r="52" spans="1:37" s="29" customFormat="1" ht="15" customHeight="1">
      <c r="A52" s="13">
        <v>24</v>
      </c>
      <c r="B52" s="42">
        <v>50</v>
      </c>
      <c r="C52" s="11" t="s">
        <v>4</v>
      </c>
      <c r="D52" s="12">
        <v>156558</v>
      </c>
      <c r="E52" s="13">
        <v>6037</v>
      </c>
      <c r="F52" s="14">
        <f t="shared" si="6"/>
        <v>3.856078897277686</v>
      </c>
      <c r="G52" s="14" t="s">
        <v>102</v>
      </c>
      <c r="H52" s="15">
        <v>875</v>
      </c>
      <c r="I52" s="13">
        <f t="shared" si="7"/>
        <v>6912</v>
      </c>
      <c r="J52" s="12">
        <f t="shared" si="8"/>
        <v>4.4149771969493736</v>
      </c>
      <c r="K52" s="12">
        <v>48.5</v>
      </c>
      <c r="L52" s="13">
        <v>59</v>
      </c>
      <c r="M52" s="12">
        <v>100</v>
      </c>
      <c r="N52" s="38">
        <v>11</v>
      </c>
      <c r="O52" s="37">
        <v>70.048309178743963</v>
      </c>
      <c r="P52" s="38">
        <v>56</v>
      </c>
      <c r="Q52" s="12" t="s">
        <v>186</v>
      </c>
      <c r="R52" s="16">
        <v>33</v>
      </c>
      <c r="S52" s="24">
        <v>1</v>
      </c>
      <c r="T52" s="18">
        <v>0.54545454545454541</v>
      </c>
      <c r="U52" s="19">
        <v>5</v>
      </c>
      <c r="V52" s="20">
        <v>1523</v>
      </c>
      <c r="W52" s="21">
        <f t="shared" si="9"/>
        <v>304.60000000000002</v>
      </c>
      <c r="X52" s="22" t="e">
        <f>W52*100/#REF!</f>
        <v>#REF!</v>
      </c>
      <c r="Y52" s="21">
        <v>7</v>
      </c>
      <c r="Z52" s="12">
        <v>11.8</v>
      </c>
      <c r="AA52" s="23">
        <v>57</v>
      </c>
      <c r="AB52" s="14">
        <f t="shared" si="10"/>
        <v>54.54545454545454</v>
      </c>
      <c r="AC52" s="23">
        <v>12</v>
      </c>
      <c r="AD52" s="23">
        <f t="shared" si="11"/>
        <v>49.249999999999993</v>
      </c>
      <c r="AF52" s="47"/>
      <c r="AG52" s="47"/>
      <c r="AH52" s="47"/>
      <c r="AI52" s="47"/>
      <c r="AJ52" s="47"/>
      <c r="AK52" s="49"/>
    </row>
    <row r="53" spans="1:37" s="29" customFormat="1" ht="15" customHeight="1">
      <c r="A53" s="13">
        <v>24</v>
      </c>
      <c r="B53" s="42">
        <v>51</v>
      </c>
      <c r="C53" s="28" t="s">
        <v>18</v>
      </c>
      <c r="D53" s="12">
        <v>17270</v>
      </c>
      <c r="E53" s="13">
        <v>250</v>
      </c>
      <c r="F53" s="14">
        <f t="shared" si="6"/>
        <v>1.4475969889982629</v>
      </c>
      <c r="G53" s="14" t="s">
        <v>135</v>
      </c>
      <c r="H53" s="15">
        <v>185</v>
      </c>
      <c r="I53" s="13">
        <f t="shared" si="7"/>
        <v>435</v>
      </c>
      <c r="J53" s="12">
        <f t="shared" si="8"/>
        <v>2.5188187608569774</v>
      </c>
      <c r="K53" s="12">
        <v>46.3</v>
      </c>
      <c r="L53" s="13">
        <v>62</v>
      </c>
      <c r="M53" s="12">
        <v>100</v>
      </c>
      <c r="N53" s="38">
        <v>11</v>
      </c>
      <c r="O53" s="37">
        <v>111.4</v>
      </c>
      <c r="P53" s="38">
        <v>29</v>
      </c>
      <c r="Q53" s="12" t="s">
        <v>211</v>
      </c>
      <c r="R53" s="16">
        <v>44</v>
      </c>
      <c r="S53" s="24">
        <v>0.5714285714285714</v>
      </c>
      <c r="T53" s="32">
        <v>0.5714285714285714</v>
      </c>
      <c r="U53" s="19">
        <v>1</v>
      </c>
      <c r="V53" s="20">
        <v>114</v>
      </c>
      <c r="W53" s="33">
        <f t="shared" si="9"/>
        <v>114</v>
      </c>
      <c r="X53" s="34" t="e">
        <f>W53*100/#REF!</f>
        <v>#REF!</v>
      </c>
      <c r="Y53" s="33">
        <v>47</v>
      </c>
      <c r="Z53" s="12">
        <v>24.4</v>
      </c>
      <c r="AA53" s="23">
        <v>34</v>
      </c>
      <c r="AB53" s="14">
        <f t="shared" si="10"/>
        <v>57.142857142857139</v>
      </c>
      <c r="AC53" s="23">
        <v>11</v>
      </c>
      <c r="AD53" s="23">
        <f t="shared" si="11"/>
        <v>49.357142857142854</v>
      </c>
      <c r="AF53" s="47"/>
      <c r="AG53" s="47"/>
      <c r="AH53" s="47"/>
      <c r="AI53" s="47"/>
      <c r="AJ53" s="47"/>
      <c r="AK53" s="50"/>
    </row>
    <row r="54" spans="1:37" s="29" customFormat="1" ht="15" customHeight="1">
      <c r="A54" s="13">
        <v>24</v>
      </c>
      <c r="B54" s="42">
        <v>52</v>
      </c>
      <c r="C54" s="11" t="s">
        <v>28</v>
      </c>
      <c r="D54" s="12">
        <v>2889</v>
      </c>
      <c r="E54" s="13">
        <v>0</v>
      </c>
      <c r="F54" s="14">
        <f t="shared" si="6"/>
        <v>0</v>
      </c>
      <c r="G54" s="14" t="s">
        <v>145</v>
      </c>
      <c r="H54" s="15">
        <v>192</v>
      </c>
      <c r="I54" s="13">
        <f t="shared" si="7"/>
        <v>192</v>
      </c>
      <c r="J54" s="12">
        <f t="shared" si="8"/>
        <v>6.6458982346832816</v>
      </c>
      <c r="K54" s="12">
        <v>148.14814814814815</v>
      </c>
      <c r="L54" s="13">
        <v>8</v>
      </c>
      <c r="M54" s="12">
        <v>50</v>
      </c>
      <c r="N54" s="38">
        <v>42</v>
      </c>
      <c r="O54" s="37">
        <v>0</v>
      </c>
      <c r="P54" s="38">
        <v>68</v>
      </c>
      <c r="Q54" s="12" t="s">
        <v>167</v>
      </c>
      <c r="R54" s="16">
        <v>19</v>
      </c>
      <c r="S54" s="24">
        <v>1</v>
      </c>
      <c r="T54" s="18">
        <v>0.5</v>
      </c>
      <c r="U54" s="19">
        <v>0</v>
      </c>
      <c r="V54" s="20">
        <v>0</v>
      </c>
      <c r="W54" s="21">
        <v>0</v>
      </c>
      <c r="X54" s="22" t="e">
        <f>W54*100/#REF!</f>
        <v>#REF!</v>
      </c>
      <c r="Y54" s="21">
        <v>66</v>
      </c>
      <c r="Z54" s="14">
        <v>32.4</v>
      </c>
      <c r="AA54" s="23">
        <v>19</v>
      </c>
      <c r="AB54" s="14">
        <f t="shared" si="10"/>
        <v>50</v>
      </c>
      <c r="AC54" s="23">
        <v>13</v>
      </c>
      <c r="AD54" s="23">
        <f t="shared" si="11"/>
        <v>49.464285714285715</v>
      </c>
    </row>
    <row r="55" spans="1:37" s="29" customFormat="1" ht="15" customHeight="1">
      <c r="A55" s="13">
        <v>25</v>
      </c>
      <c r="B55" s="42">
        <v>53</v>
      </c>
      <c r="C55" s="11" t="s">
        <v>3</v>
      </c>
      <c r="D55" s="12">
        <v>37105</v>
      </c>
      <c r="E55" s="13">
        <v>1559</v>
      </c>
      <c r="F55" s="14">
        <f t="shared" si="6"/>
        <v>4.2015900821991643</v>
      </c>
      <c r="G55" s="14" t="s">
        <v>100</v>
      </c>
      <c r="H55" s="15">
        <v>290</v>
      </c>
      <c r="I55" s="13">
        <f t="shared" si="7"/>
        <v>1849</v>
      </c>
      <c r="J55" s="12">
        <f t="shared" si="8"/>
        <v>4.9831559089071558</v>
      </c>
      <c r="K55" s="12">
        <v>53</v>
      </c>
      <c r="L55" s="13">
        <v>53</v>
      </c>
      <c r="M55" s="12">
        <v>100</v>
      </c>
      <c r="N55" s="38">
        <v>11</v>
      </c>
      <c r="O55" s="37">
        <v>0</v>
      </c>
      <c r="P55" s="38">
        <v>68</v>
      </c>
      <c r="Q55" s="12" t="s">
        <v>179</v>
      </c>
      <c r="R55" s="16">
        <v>28</v>
      </c>
      <c r="S55" s="24">
        <v>1</v>
      </c>
      <c r="T55" s="18">
        <v>0.66666666666666663</v>
      </c>
      <c r="U55" s="19">
        <v>2</v>
      </c>
      <c r="V55" s="20">
        <v>316</v>
      </c>
      <c r="W55" s="21">
        <f t="shared" ref="W55:W74" si="14">V55/U55</f>
        <v>158</v>
      </c>
      <c r="X55" s="22" t="e">
        <f>W55*100/#REF!</f>
        <v>#REF!</v>
      </c>
      <c r="Y55" s="21">
        <v>29</v>
      </c>
      <c r="Z55" s="16">
        <v>24.8</v>
      </c>
      <c r="AA55" s="23">
        <v>32</v>
      </c>
      <c r="AB55" s="14">
        <f t="shared" si="10"/>
        <v>66.666666666666657</v>
      </c>
      <c r="AC55" s="23">
        <v>7</v>
      </c>
      <c r="AD55" s="23">
        <f t="shared" si="11"/>
        <v>49.5</v>
      </c>
    </row>
    <row r="56" spans="1:37" s="29" customFormat="1" ht="15" customHeight="1">
      <c r="A56" s="13">
        <v>26</v>
      </c>
      <c r="B56" s="42">
        <v>54</v>
      </c>
      <c r="C56" s="11" t="s">
        <v>2</v>
      </c>
      <c r="D56" s="12">
        <v>94989</v>
      </c>
      <c r="E56" s="13">
        <v>5316</v>
      </c>
      <c r="F56" s="14">
        <f t="shared" si="6"/>
        <v>5.5964374822347853</v>
      </c>
      <c r="G56" s="14" t="s">
        <v>90</v>
      </c>
      <c r="H56" s="15">
        <f>713+496</f>
        <v>1209</v>
      </c>
      <c r="I56" s="13">
        <f t="shared" si="7"/>
        <v>6525</v>
      </c>
      <c r="J56" s="12">
        <f t="shared" si="8"/>
        <v>6.8692164355872789</v>
      </c>
      <c r="K56" s="12">
        <v>68.5</v>
      </c>
      <c r="L56" s="13">
        <v>45</v>
      </c>
      <c r="M56" s="12">
        <v>70</v>
      </c>
      <c r="N56" s="38">
        <v>35</v>
      </c>
      <c r="O56" s="37">
        <v>71.523178807947019</v>
      </c>
      <c r="P56" s="38">
        <v>54</v>
      </c>
      <c r="Q56" s="12" t="s">
        <v>166</v>
      </c>
      <c r="R56" s="16">
        <v>18</v>
      </c>
      <c r="S56" s="24">
        <v>0.93333333333333335</v>
      </c>
      <c r="T56" s="18">
        <v>0.2</v>
      </c>
      <c r="U56" s="19">
        <v>6</v>
      </c>
      <c r="V56" s="20">
        <v>1165</v>
      </c>
      <c r="W56" s="21">
        <f t="shared" si="14"/>
        <v>194.16666666666666</v>
      </c>
      <c r="X56" s="22" t="e">
        <f>W56*100/#REF!</f>
        <v>#REF!</v>
      </c>
      <c r="Y56" s="21">
        <v>17</v>
      </c>
      <c r="Z56" s="12">
        <v>17.3</v>
      </c>
      <c r="AA56" s="23">
        <v>50</v>
      </c>
      <c r="AB56" s="14">
        <f t="shared" si="10"/>
        <v>20</v>
      </c>
      <c r="AC56" s="23">
        <v>36</v>
      </c>
      <c r="AD56" s="23">
        <f t="shared" si="11"/>
        <v>51.392857142857132</v>
      </c>
      <c r="AF56" s="63" t="s">
        <v>274</v>
      </c>
      <c r="AG56" s="64"/>
      <c r="AH56" s="64"/>
      <c r="AI56" s="64"/>
      <c r="AJ56" s="64"/>
      <c r="AK56" s="65"/>
    </row>
    <row r="57" spans="1:37" s="29" customFormat="1" ht="15" customHeight="1">
      <c r="A57" s="13">
        <v>27</v>
      </c>
      <c r="B57" s="42">
        <v>55</v>
      </c>
      <c r="C57" s="11" t="s">
        <v>75</v>
      </c>
      <c r="D57" s="12">
        <v>221084</v>
      </c>
      <c r="E57" s="13">
        <v>2140</v>
      </c>
      <c r="F57" s="14">
        <f t="shared" si="6"/>
        <v>0.96795788026270557</v>
      </c>
      <c r="G57" s="14" t="s">
        <v>142</v>
      </c>
      <c r="H57" s="15">
        <v>3616</v>
      </c>
      <c r="I57" s="13">
        <f t="shared" si="7"/>
        <v>5756</v>
      </c>
      <c r="J57" s="12">
        <f t="shared" si="8"/>
        <v>2.6035353078467911</v>
      </c>
      <c r="K57" s="12">
        <v>48.3</v>
      </c>
      <c r="L57" s="13">
        <v>60</v>
      </c>
      <c r="M57" s="12">
        <v>81.818181818181827</v>
      </c>
      <c r="N57" s="38">
        <v>26</v>
      </c>
      <c r="O57" s="37">
        <v>68.635531135531139</v>
      </c>
      <c r="P57" s="38">
        <v>58</v>
      </c>
      <c r="Q57" s="12" t="s">
        <v>209</v>
      </c>
      <c r="R57" s="16">
        <v>43</v>
      </c>
      <c r="S57" s="24">
        <v>1</v>
      </c>
      <c r="T57" s="18">
        <v>0.29629629629629628</v>
      </c>
      <c r="U57" s="19">
        <v>4</v>
      </c>
      <c r="V57" s="20">
        <v>993</v>
      </c>
      <c r="W57" s="21">
        <f t="shared" si="14"/>
        <v>248.25</v>
      </c>
      <c r="X57" s="22" t="e">
        <f>W57*100/#REF!</f>
        <v>#REF!</v>
      </c>
      <c r="Y57" s="21">
        <v>9</v>
      </c>
      <c r="Z57" s="14">
        <v>31.7</v>
      </c>
      <c r="AA57" s="23">
        <v>21</v>
      </c>
      <c r="AB57" s="14">
        <f t="shared" si="10"/>
        <v>29.629629629629626</v>
      </c>
      <c r="AC57" s="23">
        <v>27</v>
      </c>
      <c r="AD57" s="23">
        <f t="shared" si="11"/>
        <v>52.714285714285715</v>
      </c>
      <c r="AF57" s="66"/>
      <c r="AG57" s="67"/>
      <c r="AH57" s="67"/>
      <c r="AI57" s="67"/>
      <c r="AJ57" s="67"/>
      <c r="AK57" s="68"/>
    </row>
    <row r="58" spans="1:37" s="30" customFormat="1" ht="15" customHeight="1">
      <c r="A58" s="13">
        <v>28</v>
      </c>
      <c r="B58" s="42">
        <v>56</v>
      </c>
      <c r="C58" s="28" t="s">
        <v>25</v>
      </c>
      <c r="D58" s="12">
        <v>21132</v>
      </c>
      <c r="E58" s="13">
        <v>131</v>
      </c>
      <c r="F58" s="14">
        <f t="shared" si="6"/>
        <v>0.61991292826045807</v>
      </c>
      <c r="G58" s="14" t="s">
        <v>144</v>
      </c>
      <c r="H58" s="15">
        <v>288</v>
      </c>
      <c r="I58" s="13">
        <f t="shared" si="7"/>
        <v>419</v>
      </c>
      <c r="J58" s="12">
        <f t="shared" si="8"/>
        <v>1.9827749384819231</v>
      </c>
      <c r="K58" s="12">
        <v>82.8</v>
      </c>
      <c r="L58" s="13">
        <v>38</v>
      </c>
      <c r="M58" s="12">
        <v>50</v>
      </c>
      <c r="N58" s="38">
        <v>42</v>
      </c>
      <c r="O58" s="37">
        <v>125.22522522522523</v>
      </c>
      <c r="P58" s="38">
        <v>21</v>
      </c>
      <c r="Q58" s="12" t="s">
        <v>216</v>
      </c>
      <c r="R58" s="16">
        <v>48</v>
      </c>
      <c r="S58" s="24">
        <v>0.75</v>
      </c>
      <c r="T58" s="32">
        <v>1</v>
      </c>
      <c r="U58" s="19">
        <v>2</v>
      </c>
      <c r="V58" s="20">
        <v>94</v>
      </c>
      <c r="W58" s="33">
        <f t="shared" si="14"/>
        <v>47</v>
      </c>
      <c r="X58" s="34" t="e">
        <f>W58*100/#REF!</f>
        <v>#REF!</v>
      </c>
      <c r="Y58" s="33">
        <v>64</v>
      </c>
      <c r="Z58" s="12">
        <v>18.899999999999999</v>
      </c>
      <c r="AA58" s="23">
        <v>47</v>
      </c>
      <c r="AB58" s="14">
        <f t="shared" si="10"/>
        <v>100</v>
      </c>
      <c r="AC58" s="23">
        <v>1</v>
      </c>
      <c r="AD58" s="23">
        <f t="shared" si="11"/>
        <v>53.785714285714285</v>
      </c>
      <c r="AF58" s="53" t="s">
        <v>268</v>
      </c>
      <c r="AG58" s="54"/>
      <c r="AH58" s="54"/>
      <c r="AI58" s="54"/>
      <c r="AJ58" s="54"/>
      <c r="AK58" s="55"/>
    </row>
    <row r="59" spans="1:37" s="30" customFormat="1" ht="15" customHeight="1">
      <c r="A59" s="13">
        <v>29</v>
      </c>
      <c r="B59" s="42">
        <v>57</v>
      </c>
      <c r="C59" s="28" t="s">
        <v>64</v>
      </c>
      <c r="D59" s="12">
        <v>132744</v>
      </c>
      <c r="E59" s="13">
        <v>3467</v>
      </c>
      <c r="F59" s="14">
        <f t="shared" si="6"/>
        <v>2.6117941300548426</v>
      </c>
      <c r="G59" s="14" t="s">
        <v>117</v>
      </c>
      <c r="H59" s="15">
        <v>1357</v>
      </c>
      <c r="I59" s="13">
        <f t="shared" si="7"/>
        <v>4824</v>
      </c>
      <c r="J59" s="12">
        <f t="shared" si="8"/>
        <v>3.6340625564997286</v>
      </c>
      <c r="K59" s="12">
        <v>80.412034009156315</v>
      </c>
      <c r="L59" s="13">
        <v>40</v>
      </c>
      <c r="M59" s="12">
        <v>91.428571428571431</v>
      </c>
      <c r="N59" s="38">
        <v>17</v>
      </c>
      <c r="O59" s="37">
        <v>86.956521739130437</v>
      </c>
      <c r="P59" s="38">
        <v>43</v>
      </c>
      <c r="Q59" s="12" t="s">
        <v>190</v>
      </c>
      <c r="R59" s="16">
        <v>36</v>
      </c>
      <c r="S59" s="24">
        <v>0.74</v>
      </c>
      <c r="T59" s="32">
        <v>0.32</v>
      </c>
      <c r="U59" s="19">
        <v>26</v>
      </c>
      <c r="V59" s="20">
        <v>1852</v>
      </c>
      <c r="W59" s="33">
        <f t="shared" si="14"/>
        <v>71.230769230769226</v>
      </c>
      <c r="X59" s="34" t="e">
        <f>W59*100/#REF!</f>
        <v>#REF!</v>
      </c>
      <c r="Y59" s="33">
        <v>63</v>
      </c>
      <c r="Z59" s="14">
        <v>12.3</v>
      </c>
      <c r="AA59" s="23">
        <v>56</v>
      </c>
      <c r="AB59" s="14">
        <f t="shared" si="10"/>
        <v>32</v>
      </c>
      <c r="AC59" s="23">
        <v>25</v>
      </c>
      <c r="AD59" s="23">
        <f t="shared" si="11"/>
        <v>54.642857142857146</v>
      </c>
      <c r="AF59" s="56"/>
      <c r="AG59" s="57"/>
      <c r="AH59" s="57"/>
      <c r="AI59" s="57"/>
      <c r="AJ59" s="57"/>
      <c r="AK59" s="58"/>
    </row>
    <row r="60" spans="1:37" s="30" customFormat="1" ht="15" customHeight="1">
      <c r="A60" s="13">
        <v>29</v>
      </c>
      <c r="B60" s="42">
        <v>58</v>
      </c>
      <c r="C60" s="28" t="s">
        <v>57</v>
      </c>
      <c r="D60" s="12">
        <v>194504</v>
      </c>
      <c r="E60" s="13">
        <v>6360</v>
      </c>
      <c r="F60" s="14">
        <f t="shared" si="6"/>
        <v>3.2698556327890431</v>
      </c>
      <c r="G60" s="14" t="s">
        <v>108</v>
      </c>
      <c r="H60" s="15">
        <v>1754</v>
      </c>
      <c r="I60" s="13">
        <f t="shared" si="7"/>
        <v>8114</v>
      </c>
      <c r="J60" s="12">
        <f t="shared" si="8"/>
        <v>4.1716365730267757</v>
      </c>
      <c r="K60" s="12">
        <v>83.387530043828633</v>
      </c>
      <c r="L60" s="13">
        <v>37</v>
      </c>
      <c r="M60" s="12">
        <v>82.608695652173907</v>
      </c>
      <c r="N60" s="38">
        <v>25</v>
      </c>
      <c r="O60" s="37">
        <v>86.347782760338816</v>
      </c>
      <c r="P60" s="38">
        <v>45</v>
      </c>
      <c r="Q60" s="12" t="s">
        <v>187</v>
      </c>
      <c r="R60" s="16">
        <v>34</v>
      </c>
      <c r="S60" s="24">
        <v>0.91836734693877553</v>
      </c>
      <c r="T60" s="32">
        <v>0.38775510204081631</v>
      </c>
      <c r="U60" s="19">
        <v>23</v>
      </c>
      <c r="V60" s="20">
        <v>1727</v>
      </c>
      <c r="W60" s="33">
        <f t="shared" si="14"/>
        <v>75.086956521739125</v>
      </c>
      <c r="X60" s="34" t="e">
        <f>W60*100/#REF!</f>
        <v>#REF!</v>
      </c>
      <c r="Y60" s="33">
        <v>61</v>
      </c>
      <c r="Z60" s="12">
        <v>13.9</v>
      </c>
      <c r="AA60" s="23">
        <v>54</v>
      </c>
      <c r="AB60" s="14">
        <f t="shared" si="10"/>
        <v>38.775510204081634</v>
      </c>
      <c r="AC60" s="23">
        <v>20</v>
      </c>
      <c r="AD60" s="23">
        <f t="shared" si="11"/>
        <v>54.785714285714292</v>
      </c>
      <c r="AF60" s="59"/>
      <c r="AG60" s="60"/>
      <c r="AH60" s="60"/>
      <c r="AI60" s="60"/>
      <c r="AJ60" s="60"/>
      <c r="AK60" s="61"/>
    </row>
    <row r="61" spans="1:37" s="29" customFormat="1" ht="15" customHeight="1">
      <c r="A61" s="13">
        <v>30</v>
      </c>
      <c r="B61" s="42">
        <v>59</v>
      </c>
      <c r="C61" s="28" t="s">
        <v>67</v>
      </c>
      <c r="D61" s="12">
        <v>152407</v>
      </c>
      <c r="E61" s="13">
        <v>3529</v>
      </c>
      <c r="F61" s="14">
        <f t="shared" si="6"/>
        <v>2.3155104424337463</v>
      </c>
      <c r="G61" s="14" t="s">
        <v>121</v>
      </c>
      <c r="H61" s="15">
        <v>1704</v>
      </c>
      <c r="I61" s="13">
        <f t="shared" si="7"/>
        <v>5233</v>
      </c>
      <c r="J61" s="12">
        <f t="shared" si="8"/>
        <v>3.4335693242436371</v>
      </c>
      <c r="K61" s="12">
        <v>48.925909688733007</v>
      </c>
      <c r="L61" s="13">
        <v>58</v>
      </c>
      <c r="M61" s="12">
        <v>78.571428571428569</v>
      </c>
      <c r="N61" s="38">
        <v>31</v>
      </c>
      <c r="O61" s="37">
        <v>103.81538461538462</v>
      </c>
      <c r="P61" s="38">
        <v>35</v>
      </c>
      <c r="Q61" s="12" t="s">
        <v>197</v>
      </c>
      <c r="R61" s="16">
        <v>38</v>
      </c>
      <c r="S61" s="24">
        <v>0.88571428571428568</v>
      </c>
      <c r="T61" s="32">
        <v>0.82857142857142863</v>
      </c>
      <c r="U61" s="19">
        <v>19</v>
      </c>
      <c r="V61" s="20">
        <v>2336</v>
      </c>
      <c r="W61" s="33">
        <f t="shared" si="14"/>
        <v>122.94736842105263</v>
      </c>
      <c r="X61" s="34" t="e">
        <f>W61*100/#REF!</f>
        <v>#REF!</v>
      </c>
      <c r="Y61" s="33">
        <v>42</v>
      </c>
      <c r="Z61" s="14">
        <v>9.9</v>
      </c>
      <c r="AA61" s="23">
        <v>61</v>
      </c>
      <c r="AB61" s="14">
        <f t="shared" si="10"/>
        <v>82.857142857142861</v>
      </c>
      <c r="AC61" s="23">
        <v>5</v>
      </c>
      <c r="AD61" s="23">
        <f t="shared" si="11"/>
        <v>55.892857142857139</v>
      </c>
    </row>
    <row r="62" spans="1:37" s="30" customFormat="1" ht="15" customHeight="1">
      <c r="A62" s="13">
        <v>31</v>
      </c>
      <c r="B62" s="42">
        <v>60</v>
      </c>
      <c r="C62" s="28" t="s">
        <v>11</v>
      </c>
      <c r="D62" s="12">
        <v>235336</v>
      </c>
      <c r="E62" s="13">
        <v>5073</v>
      </c>
      <c r="F62" s="14">
        <f t="shared" si="6"/>
        <v>2.1556412958493389</v>
      </c>
      <c r="G62" s="14" t="s">
        <v>124</v>
      </c>
      <c r="H62" s="15">
        <v>1871</v>
      </c>
      <c r="I62" s="13">
        <f t="shared" si="7"/>
        <v>6944</v>
      </c>
      <c r="J62" s="12">
        <f t="shared" si="8"/>
        <v>2.9506747798891797</v>
      </c>
      <c r="K62" s="12">
        <v>52.1</v>
      </c>
      <c r="L62" s="13">
        <v>55</v>
      </c>
      <c r="M62" s="12">
        <v>77.777777777777786</v>
      </c>
      <c r="N62" s="38">
        <v>32</v>
      </c>
      <c r="O62" s="37">
        <v>84.690415606446152</v>
      </c>
      <c r="P62" s="38">
        <v>46</v>
      </c>
      <c r="Q62" s="12" t="s">
        <v>202</v>
      </c>
      <c r="R62" s="16">
        <v>39</v>
      </c>
      <c r="S62" s="24">
        <v>0.86363636363636365</v>
      </c>
      <c r="T62" s="32">
        <v>0.45454545454545453</v>
      </c>
      <c r="U62" s="19">
        <v>12</v>
      </c>
      <c r="V62" s="20">
        <v>1686</v>
      </c>
      <c r="W62" s="33">
        <f t="shared" si="14"/>
        <v>140.5</v>
      </c>
      <c r="X62" s="34" t="e">
        <f>W62*100/#REF!</f>
        <v>#REF!</v>
      </c>
      <c r="Y62" s="33">
        <v>34</v>
      </c>
      <c r="Z62" s="14">
        <v>14.6</v>
      </c>
      <c r="AA62" s="23">
        <v>52</v>
      </c>
      <c r="AB62" s="14">
        <f t="shared" si="10"/>
        <v>45.454545454545453</v>
      </c>
      <c r="AC62" s="23">
        <v>16</v>
      </c>
      <c r="AD62" s="23">
        <f t="shared" si="11"/>
        <v>56.821428571428569</v>
      </c>
      <c r="AF62" s="69" t="s">
        <v>267</v>
      </c>
      <c r="AG62" s="69"/>
      <c r="AH62" s="69"/>
      <c r="AI62" s="69"/>
      <c r="AJ62" s="69"/>
      <c r="AK62" s="69"/>
    </row>
    <row r="63" spans="1:37" s="30" customFormat="1" ht="15" customHeight="1">
      <c r="A63" s="13">
        <v>31</v>
      </c>
      <c r="B63" s="42">
        <v>61</v>
      </c>
      <c r="C63" s="11" t="s">
        <v>70</v>
      </c>
      <c r="D63" s="12">
        <v>179577</v>
      </c>
      <c r="E63" s="13">
        <v>3590</v>
      </c>
      <c r="F63" s="14">
        <f t="shared" si="6"/>
        <v>1.9991424291529538</v>
      </c>
      <c r="G63" s="14" t="s">
        <v>127</v>
      </c>
      <c r="H63" s="15">
        <v>1374</v>
      </c>
      <c r="I63" s="13">
        <f t="shared" si="7"/>
        <v>4964</v>
      </c>
      <c r="J63" s="12">
        <f t="shared" si="8"/>
        <v>2.7642738212577336</v>
      </c>
      <c r="K63" s="12">
        <v>44.44119795471147</v>
      </c>
      <c r="L63" s="13">
        <v>63</v>
      </c>
      <c r="M63" s="12">
        <v>81.578947368421055</v>
      </c>
      <c r="N63" s="38">
        <v>27</v>
      </c>
      <c r="O63" s="37">
        <v>81.536697247706428</v>
      </c>
      <c r="P63" s="38">
        <v>48</v>
      </c>
      <c r="Q63" s="12" t="s">
        <v>206</v>
      </c>
      <c r="R63" s="16">
        <v>41</v>
      </c>
      <c r="S63" s="24">
        <v>0.8867924528301887</v>
      </c>
      <c r="T63" s="18">
        <v>0.37735849056603776</v>
      </c>
      <c r="U63" s="19">
        <v>13</v>
      </c>
      <c r="V63" s="20">
        <v>1650</v>
      </c>
      <c r="W63" s="21">
        <f t="shared" si="14"/>
        <v>126.92307692307692</v>
      </c>
      <c r="X63" s="22" t="e">
        <f>W63*100/#REF!</f>
        <v>#REF!</v>
      </c>
      <c r="Y63" s="21">
        <v>39</v>
      </c>
      <c r="Z63" s="14">
        <v>25.2</v>
      </c>
      <c r="AA63" s="23">
        <v>29</v>
      </c>
      <c r="AB63" s="14">
        <f t="shared" si="10"/>
        <v>37.735849056603776</v>
      </c>
      <c r="AC63" s="23">
        <v>21</v>
      </c>
      <c r="AD63" s="23">
        <f t="shared" si="11"/>
        <v>56.642857142857139</v>
      </c>
      <c r="AF63" s="69"/>
      <c r="AG63" s="69"/>
      <c r="AH63" s="69"/>
      <c r="AI63" s="69"/>
      <c r="AJ63" s="69"/>
      <c r="AK63" s="69"/>
    </row>
    <row r="64" spans="1:37" s="29" customFormat="1" ht="15" customHeight="1">
      <c r="A64" s="13">
        <v>32</v>
      </c>
      <c r="B64" s="42">
        <v>62</v>
      </c>
      <c r="C64" s="11" t="s">
        <v>20</v>
      </c>
      <c r="D64" s="12">
        <v>121377</v>
      </c>
      <c r="E64" s="13">
        <v>1572</v>
      </c>
      <c r="F64" s="14">
        <f t="shared" si="6"/>
        <v>1.2951382881435527</v>
      </c>
      <c r="G64" s="14" t="s">
        <v>137</v>
      </c>
      <c r="H64" s="15">
        <v>964</v>
      </c>
      <c r="I64" s="13">
        <f t="shared" si="7"/>
        <v>2536</v>
      </c>
      <c r="J64" s="12">
        <f t="shared" si="8"/>
        <v>2.0893579508473601</v>
      </c>
      <c r="K64" s="12">
        <v>52.7</v>
      </c>
      <c r="L64" s="13">
        <v>54</v>
      </c>
      <c r="M64" s="12">
        <v>30.76923076923077</v>
      </c>
      <c r="N64" s="38">
        <v>43</v>
      </c>
      <c r="O64" s="37">
        <v>72.458270106221548</v>
      </c>
      <c r="P64" s="38">
        <v>52</v>
      </c>
      <c r="Q64" s="12" t="s">
        <v>215</v>
      </c>
      <c r="R64" s="16">
        <v>47</v>
      </c>
      <c r="S64" s="17">
        <v>0.76923076923076927</v>
      </c>
      <c r="T64" s="18">
        <v>0.30769230769230771</v>
      </c>
      <c r="U64" s="19">
        <v>5</v>
      </c>
      <c r="V64" s="20">
        <v>624</v>
      </c>
      <c r="W64" s="21">
        <f t="shared" si="14"/>
        <v>124.8</v>
      </c>
      <c r="X64" s="22" t="e">
        <f>W64*100/#REF!</f>
        <v>#REF!</v>
      </c>
      <c r="Y64" s="21">
        <v>40</v>
      </c>
      <c r="Z64" s="14">
        <v>49.3</v>
      </c>
      <c r="AA64" s="23">
        <v>4</v>
      </c>
      <c r="AB64" s="14">
        <f t="shared" si="10"/>
        <v>30.76923076923077</v>
      </c>
      <c r="AC64" s="23">
        <v>26</v>
      </c>
      <c r="AD64" s="23">
        <f t="shared" si="11"/>
        <v>57.821428571428569</v>
      </c>
      <c r="AF64" s="70" t="s">
        <v>270</v>
      </c>
      <c r="AG64" s="70"/>
      <c r="AH64" s="70"/>
      <c r="AI64" s="70"/>
      <c r="AJ64" s="70"/>
      <c r="AK64" s="70"/>
    </row>
    <row r="65" spans="1:37" s="29" customFormat="1" ht="15" customHeight="1">
      <c r="A65" s="13">
        <v>32</v>
      </c>
      <c r="B65" s="42">
        <v>63</v>
      </c>
      <c r="C65" s="28" t="s">
        <v>26</v>
      </c>
      <c r="D65" s="12">
        <v>1988</v>
      </c>
      <c r="E65" s="13">
        <v>0</v>
      </c>
      <c r="F65" s="14">
        <f t="shared" si="6"/>
        <v>0</v>
      </c>
      <c r="G65" s="14" t="s">
        <v>145</v>
      </c>
      <c r="H65" s="15">
        <f>0+32</f>
        <v>32</v>
      </c>
      <c r="I65" s="13">
        <f t="shared" si="7"/>
        <v>32</v>
      </c>
      <c r="J65" s="12">
        <f t="shared" si="8"/>
        <v>1.6096579476861168</v>
      </c>
      <c r="K65" s="12">
        <v>148.1</v>
      </c>
      <c r="L65" s="13">
        <v>8</v>
      </c>
      <c r="M65" s="12">
        <v>50</v>
      </c>
      <c r="N65" s="38">
        <v>42</v>
      </c>
      <c r="O65" s="37">
        <v>0</v>
      </c>
      <c r="P65" s="38">
        <v>68</v>
      </c>
      <c r="Q65" s="12" t="s">
        <v>217</v>
      </c>
      <c r="R65" s="16">
        <v>49</v>
      </c>
      <c r="S65" s="24">
        <v>0.5</v>
      </c>
      <c r="T65" s="32">
        <v>0</v>
      </c>
      <c r="U65" s="32">
        <v>1</v>
      </c>
      <c r="V65" s="19">
        <v>12</v>
      </c>
      <c r="W65" s="33">
        <f t="shared" si="14"/>
        <v>12</v>
      </c>
      <c r="X65" s="34" t="e">
        <f>W65*100/#REF!</f>
        <v>#REF!</v>
      </c>
      <c r="Y65" s="33">
        <v>65</v>
      </c>
      <c r="Z65" s="14">
        <v>65.400000000000006</v>
      </c>
      <c r="AA65" s="23">
        <v>2</v>
      </c>
      <c r="AB65" s="14">
        <f t="shared" si="10"/>
        <v>0</v>
      </c>
      <c r="AC65" s="23">
        <v>57</v>
      </c>
      <c r="AD65" s="23">
        <f t="shared" si="11"/>
        <v>58</v>
      </c>
      <c r="AF65" s="70"/>
      <c r="AG65" s="70"/>
      <c r="AH65" s="70"/>
      <c r="AI65" s="70"/>
      <c r="AJ65" s="70"/>
      <c r="AK65" s="70"/>
    </row>
    <row r="66" spans="1:37" s="30" customFormat="1" ht="15" customHeight="1">
      <c r="A66" s="13">
        <v>33</v>
      </c>
      <c r="B66" s="42">
        <v>64</v>
      </c>
      <c r="C66" s="11" t="s">
        <v>72</v>
      </c>
      <c r="D66" s="12">
        <v>96844</v>
      </c>
      <c r="E66" s="13">
        <v>1580</v>
      </c>
      <c r="F66" s="14">
        <f t="shared" si="6"/>
        <v>1.6314898186774607</v>
      </c>
      <c r="G66" s="14" t="s">
        <v>132</v>
      </c>
      <c r="H66" s="15">
        <v>1886</v>
      </c>
      <c r="I66" s="13">
        <f t="shared" si="7"/>
        <v>3466</v>
      </c>
      <c r="J66" s="12">
        <f t="shared" si="8"/>
        <v>3.578951716162075</v>
      </c>
      <c r="K66" s="12">
        <v>43.363994743758212</v>
      </c>
      <c r="L66" s="13">
        <v>65</v>
      </c>
      <c r="M66" s="12">
        <v>76.19047619047619</v>
      </c>
      <c r="N66" s="38">
        <v>33</v>
      </c>
      <c r="O66" s="37">
        <v>73.220338983050851</v>
      </c>
      <c r="P66" s="38">
        <v>51</v>
      </c>
      <c r="Q66" s="12" t="s">
        <v>192</v>
      </c>
      <c r="R66" s="16">
        <v>36</v>
      </c>
      <c r="S66" s="24">
        <v>0.9</v>
      </c>
      <c r="T66" s="18">
        <v>0.2</v>
      </c>
      <c r="U66" s="19">
        <v>9</v>
      </c>
      <c r="V66" s="20">
        <v>1292</v>
      </c>
      <c r="W66" s="21">
        <f t="shared" si="14"/>
        <v>143.55555555555554</v>
      </c>
      <c r="X66" s="22" t="e">
        <f>W66*100/#REF!</f>
        <v>#REF!</v>
      </c>
      <c r="Y66" s="21">
        <v>32</v>
      </c>
      <c r="Z66" s="12">
        <v>22.6</v>
      </c>
      <c r="AA66" s="23">
        <v>38</v>
      </c>
      <c r="AB66" s="14">
        <f t="shared" si="10"/>
        <v>20</v>
      </c>
      <c r="AC66" s="23">
        <v>36</v>
      </c>
      <c r="AD66" s="23">
        <f t="shared" si="11"/>
        <v>59.964285714285715</v>
      </c>
      <c r="AF66" s="70"/>
      <c r="AG66" s="70"/>
      <c r="AH66" s="70"/>
      <c r="AI66" s="70"/>
      <c r="AJ66" s="70"/>
      <c r="AK66" s="70"/>
    </row>
    <row r="67" spans="1:37" s="29" customFormat="1" ht="15" customHeight="1">
      <c r="A67" s="13">
        <v>33</v>
      </c>
      <c r="B67" s="42">
        <v>65</v>
      </c>
      <c r="C67" s="28" t="s">
        <v>65</v>
      </c>
      <c r="D67" s="12">
        <v>317068</v>
      </c>
      <c r="E67" s="13">
        <v>8175</v>
      </c>
      <c r="F67" s="14">
        <f t="shared" ref="F67:F74" si="15">100*E67/D67</f>
        <v>2.5783112770762107</v>
      </c>
      <c r="G67" s="14" t="s">
        <v>118</v>
      </c>
      <c r="H67" s="15">
        <v>2788</v>
      </c>
      <c r="I67" s="13">
        <f t="shared" ref="I67:I74" si="16">E67+H67</f>
        <v>10963</v>
      </c>
      <c r="J67" s="12">
        <f t="shared" ref="J67:J74" si="17">100*I67/D67</f>
        <v>3.4576179242307643</v>
      </c>
      <c r="K67" s="12">
        <v>68.541325549939486</v>
      </c>
      <c r="L67" s="13">
        <v>44</v>
      </c>
      <c r="M67" s="12">
        <v>94.117647058823522</v>
      </c>
      <c r="N67" s="38">
        <v>14</v>
      </c>
      <c r="O67" s="37">
        <v>64.885265700483103</v>
      </c>
      <c r="P67" s="38">
        <v>59</v>
      </c>
      <c r="Q67" s="12" t="s">
        <v>198</v>
      </c>
      <c r="R67" s="16">
        <v>37</v>
      </c>
      <c r="S67" s="24">
        <v>0.82608695652173914</v>
      </c>
      <c r="T67" s="32">
        <v>0.20289855072463769</v>
      </c>
      <c r="U67" s="19">
        <v>36</v>
      </c>
      <c r="V67" s="20">
        <v>3052</v>
      </c>
      <c r="W67" s="33">
        <f t="shared" si="14"/>
        <v>84.777777777777771</v>
      </c>
      <c r="X67" s="34" t="e">
        <f>W67*100/#REF!</f>
        <v>#REF!</v>
      </c>
      <c r="Y67" s="33">
        <v>59</v>
      </c>
      <c r="Z67" s="14">
        <v>11.6</v>
      </c>
      <c r="AA67" s="23">
        <v>58</v>
      </c>
      <c r="AB67" s="14">
        <f t="shared" ref="AB67:AB74" si="18">T67*100</f>
        <v>20.289855072463769</v>
      </c>
      <c r="AC67" s="23">
        <v>35</v>
      </c>
      <c r="AD67" s="23">
        <f t="shared" ref="AD67:AD74" si="19">L67*$AK$33+N67*$AK$36+P67*$AK$39+R67*$AK$42+Y67*$AK$45+AA67*$AK$48+AC67*$AK$51</f>
        <v>59.75</v>
      </c>
      <c r="AF67" s="70"/>
      <c r="AG67" s="70"/>
      <c r="AH67" s="70"/>
      <c r="AI67" s="70"/>
      <c r="AJ67" s="70"/>
      <c r="AK67" s="70"/>
    </row>
    <row r="68" spans="1:37" s="29" customFormat="1" ht="15" customHeight="1">
      <c r="A68" s="13">
        <v>34</v>
      </c>
      <c r="B68" s="42">
        <v>66</v>
      </c>
      <c r="C68" s="28" t="s">
        <v>61</v>
      </c>
      <c r="D68" s="12">
        <v>207886</v>
      </c>
      <c r="E68" s="13">
        <v>5965</v>
      </c>
      <c r="F68" s="14">
        <f t="shared" si="15"/>
        <v>2.8693610921370367</v>
      </c>
      <c r="G68" s="14" t="s">
        <v>112</v>
      </c>
      <c r="H68" s="15">
        <v>1533</v>
      </c>
      <c r="I68" s="13">
        <f t="shared" si="16"/>
        <v>7498</v>
      </c>
      <c r="J68" s="12">
        <f t="shared" si="17"/>
        <v>3.6067844876518862</v>
      </c>
      <c r="K68" s="12">
        <v>69.543673657524778</v>
      </c>
      <c r="L68" s="13">
        <v>42</v>
      </c>
      <c r="M68" s="12">
        <v>57.692307692307686</v>
      </c>
      <c r="N68" s="38">
        <v>41</v>
      </c>
      <c r="O68" s="37">
        <v>70.498428378985182</v>
      </c>
      <c r="P68" s="38">
        <v>55</v>
      </c>
      <c r="Q68" s="12" t="s">
        <v>191</v>
      </c>
      <c r="R68" s="16">
        <v>36</v>
      </c>
      <c r="S68" s="24">
        <v>0.88524590163934425</v>
      </c>
      <c r="T68" s="32">
        <v>0.32786885245901637</v>
      </c>
      <c r="U68" s="35">
        <v>22</v>
      </c>
      <c r="V68" s="36">
        <v>2282</v>
      </c>
      <c r="W68" s="33">
        <f t="shared" si="14"/>
        <v>103.72727272727273</v>
      </c>
      <c r="X68" s="34" t="e">
        <f>W68*100/#REF!</f>
        <v>#REF!</v>
      </c>
      <c r="Y68" s="33">
        <v>53</v>
      </c>
      <c r="Z68" s="14">
        <v>17.3</v>
      </c>
      <c r="AA68" s="23">
        <v>50</v>
      </c>
      <c r="AB68" s="14">
        <f t="shared" si="18"/>
        <v>32.786885245901637</v>
      </c>
      <c r="AC68" s="23">
        <v>24</v>
      </c>
      <c r="AD68" s="23">
        <f t="shared" si="19"/>
        <v>61.392857142857139</v>
      </c>
    </row>
    <row r="69" spans="1:37" s="29" customFormat="1" ht="15" customHeight="1">
      <c r="A69" s="13">
        <v>35</v>
      </c>
      <c r="B69" s="42">
        <v>67</v>
      </c>
      <c r="C69" s="28" t="s">
        <v>74</v>
      </c>
      <c r="D69" s="12">
        <v>279493</v>
      </c>
      <c r="E69" s="13">
        <v>3423</v>
      </c>
      <c r="F69" s="14">
        <f t="shared" si="15"/>
        <v>1.2247176136790545</v>
      </c>
      <c r="G69" s="14" t="s">
        <v>139</v>
      </c>
      <c r="H69" s="15">
        <f>2760+540</f>
        <v>3300</v>
      </c>
      <c r="I69" s="13">
        <f t="shared" si="16"/>
        <v>6723</v>
      </c>
      <c r="J69" s="12">
        <f t="shared" si="17"/>
        <v>2.4054269695484325</v>
      </c>
      <c r="K69" s="12">
        <v>33.058113686884724</v>
      </c>
      <c r="L69" s="13">
        <v>70</v>
      </c>
      <c r="M69" s="12">
        <v>50</v>
      </c>
      <c r="N69" s="38">
        <v>42</v>
      </c>
      <c r="O69" s="37">
        <v>104.79087452471482</v>
      </c>
      <c r="P69" s="38">
        <v>33</v>
      </c>
      <c r="Q69" s="12" t="s">
        <v>213</v>
      </c>
      <c r="R69" s="16">
        <v>45</v>
      </c>
      <c r="S69" s="24">
        <v>1</v>
      </c>
      <c r="T69" s="32">
        <v>0.61764705882352944</v>
      </c>
      <c r="U69" s="19">
        <v>7</v>
      </c>
      <c r="V69" s="20">
        <v>846</v>
      </c>
      <c r="W69" s="33">
        <f t="shared" si="14"/>
        <v>120.85714285714286</v>
      </c>
      <c r="X69" s="34" t="e">
        <f>W69*100/#REF!</f>
        <v>#REF!</v>
      </c>
      <c r="Y69" s="33">
        <v>44</v>
      </c>
      <c r="Z69" s="14">
        <v>15.5</v>
      </c>
      <c r="AA69" s="23">
        <v>51</v>
      </c>
      <c r="AB69" s="14">
        <f t="shared" si="18"/>
        <v>61.764705882352942</v>
      </c>
      <c r="AC69" s="23">
        <v>10</v>
      </c>
      <c r="AD69" s="23">
        <f t="shared" si="19"/>
        <v>62.107142857142854</v>
      </c>
      <c r="AF69" s="62" t="s">
        <v>271</v>
      </c>
      <c r="AG69" s="62"/>
      <c r="AH69" s="62"/>
      <c r="AI69" s="62"/>
      <c r="AJ69" s="62"/>
      <c r="AK69" s="62"/>
    </row>
    <row r="70" spans="1:37" s="29" customFormat="1" ht="15" customHeight="1">
      <c r="A70" s="13">
        <v>35</v>
      </c>
      <c r="B70" s="42">
        <v>68</v>
      </c>
      <c r="C70" s="28" t="s">
        <v>71</v>
      </c>
      <c r="D70" s="12">
        <v>211214</v>
      </c>
      <c r="E70" s="13">
        <v>3478</v>
      </c>
      <c r="F70" s="14">
        <f t="shared" si="15"/>
        <v>1.646671148692795</v>
      </c>
      <c r="G70" s="14" t="s">
        <v>131</v>
      </c>
      <c r="H70" s="15">
        <v>2285</v>
      </c>
      <c r="I70" s="13">
        <f t="shared" si="16"/>
        <v>5763</v>
      </c>
      <c r="J70" s="12">
        <f t="shared" si="17"/>
        <v>2.7285123145246053</v>
      </c>
      <c r="K70" s="12">
        <v>46.376811594202898</v>
      </c>
      <c r="L70" s="13">
        <v>61</v>
      </c>
      <c r="M70" s="12">
        <v>87.878787878787875</v>
      </c>
      <c r="N70" s="38">
        <v>20</v>
      </c>
      <c r="O70" s="37">
        <v>42.421353670162063</v>
      </c>
      <c r="P70" s="38">
        <v>65</v>
      </c>
      <c r="Q70" s="12" t="s">
        <v>207</v>
      </c>
      <c r="R70" s="16">
        <v>42</v>
      </c>
      <c r="S70" s="24">
        <v>0.875</v>
      </c>
      <c r="T70" s="32">
        <v>0.33333333333333331</v>
      </c>
      <c r="U70" s="19">
        <v>13</v>
      </c>
      <c r="V70" s="20">
        <v>1613</v>
      </c>
      <c r="W70" s="33">
        <f t="shared" si="14"/>
        <v>124.07692307692308</v>
      </c>
      <c r="X70" s="34" t="e">
        <f>W70*100/#REF!</f>
        <v>#REF!</v>
      </c>
      <c r="Y70" s="33">
        <v>41</v>
      </c>
      <c r="Z70" s="14">
        <v>19.600000000000001</v>
      </c>
      <c r="AA70" s="23">
        <v>46</v>
      </c>
      <c r="AB70" s="14">
        <f t="shared" si="18"/>
        <v>33.333333333333329</v>
      </c>
      <c r="AC70" s="23">
        <v>23</v>
      </c>
      <c r="AD70" s="23">
        <f t="shared" si="19"/>
        <v>61.857142857142854</v>
      </c>
      <c r="AF70" s="62"/>
      <c r="AG70" s="62"/>
      <c r="AH70" s="62"/>
      <c r="AI70" s="62"/>
      <c r="AJ70" s="62"/>
      <c r="AK70" s="62"/>
    </row>
    <row r="71" spans="1:37" s="29" customFormat="1" ht="15" customHeight="1">
      <c r="A71" s="13">
        <v>35</v>
      </c>
      <c r="B71" s="42">
        <v>69</v>
      </c>
      <c r="C71" s="11" t="s">
        <v>12</v>
      </c>
      <c r="D71" s="12">
        <v>26161</v>
      </c>
      <c r="E71" s="13">
        <v>557</v>
      </c>
      <c r="F71" s="14">
        <f t="shared" si="15"/>
        <v>2.1291235044531938</v>
      </c>
      <c r="G71" s="14" t="s">
        <v>125</v>
      </c>
      <c r="H71" s="15">
        <f>0+179</f>
        <v>179</v>
      </c>
      <c r="I71" s="13">
        <f t="shared" si="16"/>
        <v>736</v>
      </c>
      <c r="J71" s="12">
        <f t="shared" si="17"/>
        <v>2.8133481136042202</v>
      </c>
      <c r="K71" s="12">
        <v>42.8</v>
      </c>
      <c r="L71" s="13">
        <v>66</v>
      </c>
      <c r="M71" s="12">
        <v>50</v>
      </c>
      <c r="N71" s="38">
        <v>42</v>
      </c>
      <c r="O71" s="37">
        <v>53.6</v>
      </c>
      <c r="P71" s="38">
        <v>62</v>
      </c>
      <c r="Q71" s="12" t="s">
        <v>205</v>
      </c>
      <c r="R71" s="16">
        <v>41</v>
      </c>
      <c r="S71" s="24">
        <v>1</v>
      </c>
      <c r="T71" s="18">
        <v>1</v>
      </c>
      <c r="U71" s="19">
        <v>2</v>
      </c>
      <c r="V71" s="20">
        <v>361</v>
      </c>
      <c r="W71" s="21">
        <f t="shared" si="14"/>
        <v>180.5</v>
      </c>
      <c r="X71" s="22" t="e">
        <f>W71*100/#REF!</f>
        <v>#REF!</v>
      </c>
      <c r="Y71" s="21">
        <v>21</v>
      </c>
      <c r="Z71" s="12">
        <v>19.899999999999999</v>
      </c>
      <c r="AA71" s="23">
        <v>45</v>
      </c>
      <c r="AB71" s="14">
        <f t="shared" si="18"/>
        <v>100</v>
      </c>
      <c r="AC71" s="23">
        <v>1</v>
      </c>
      <c r="AD71" s="23">
        <f t="shared" si="19"/>
        <v>61.571428571428569</v>
      </c>
      <c r="AF71" s="62"/>
      <c r="AG71" s="62"/>
      <c r="AH71" s="62"/>
      <c r="AI71" s="62"/>
      <c r="AJ71" s="62"/>
      <c r="AK71" s="62"/>
    </row>
    <row r="72" spans="1:37" s="29" customFormat="1" ht="15" customHeight="1">
      <c r="A72" s="13">
        <v>36</v>
      </c>
      <c r="B72" s="42">
        <v>70</v>
      </c>
      <c r="C72" s="11" t="s">
        <v>69</v>
      </c>
      <c r="D72" s="12">
        <v>23694</v>
      </c>
      <c r="E72" s="13">
        <v>522</v>
      </c>
      <c r="F72" s="14">
        <f t="shared" si="15"/>
        <v>2.2030893897189161</v>
      </c>
      <c r="G72" s="14" t="s">
        <v>123</v>
      </c>
      <c r="H72" s="15">
        <v>300</v>
      </c>
      <c r="I72" s="13">
        <f t="shared" si="16"/>
        <v>822</v>
      </c>
      <c r="J72" s="12">
        <f t="shared" si="17"/>
        <v>3.4692327171435808</v>
      </c>
      <c r="K72" s="12">
        <v>40.299999999999997</v>
      </c>
      <c r="L72" s="13">
        <v>67</v>
      </c>
      <c r="M72" s="12">
        <v>50</v>
      </c>
      <c r="N72" s="38">
        <v>42</v>
      </c>
      <c r="O72" s="37">
        <v>0</v>
      </c>
      <c r="P72" s="38">
        <v>68</v>
      </c>
      <c r="Q72" s="12" t="s">
        <v>196</v>
      </c>
      <c r="R72" s="16">
        <v>37</v>
      </c>
      <c r="S72" s="24">
        <v>1</v>
      </c>
      <c r="T72" s="18">
        <v>0.66666666666666663</v>
      </c>
      <c r="U72" s="19">
        <v>1</v>
      </c>
      <c r="V72" s="20">
        <v>190</v>
      </c>
      <c r="W72" s="21">
        <f t="shared" si="14"/>
        <v>190</v>
      </c>
      <c r="X72" s="22" t="e">
        <f>W72*100/#REF!</f>
        <v>#REF!</v>
      </c>
      <c r="Y72" s="21">
        <v>18</v>
      </c>
      <c r="Z72" s="16">
        <v>14.4</v>
      </c>
      <c r="AA72" s="23">
        <v>53</v>
      </c>
      <c r="AB72" s="14">
        <f t="shared" si="18"/>
        <v>66.666666666666657</v>
      </c>
      <c r="AC72" s="23">
        <v>7</v>
      </c>
      <c r="AD72" s="23">
        <f t="shared" si="19"/>
        <v>63.714285714285715</v>
      </c>
      <c r="AF72" s="62"/>
      <c r="AG72" s="62"/>
      <c r="AH72" s="62"/>
      <c r="AI72" s="62"/>
      <c r="AJ72" s="62"/>
      <c r="AK72" s="62"/>
    </row>
    <row r="73" spans="1:37" s="29" customFormat="1" ht="15" customHeight="1">
      <c r="A73" s="13">
        <v>37</v>
      </c>
      <c r="B73" s="42">
        <v>71</v>
      </c>
      <c r="C73" s="28" t="s">
        <v>19</v>
      </c>
      <c r="D73" s="12">
        <v>141648</v>
      </c>
      <c r="E73" s="13">
        <v>1934</v>
      </c>
      <c r="F73" s="14">
        <f t="shared" si="15"/>
        <v>1.3653563763695922</v>
      </c>
      <c r="G73" s="14" t="s">
        <v>136</v>
      </c>
      <c r="H73" s="15">
        <f>480+658</f>
        <v>1138</v>
      </c>
      <c r="I73" s="13">
        <f t="shared" si="16"/>
        <v>3072</v>
      </c>
      <c r="J73" s="12">
        <f t="shared" si="17"/>
        <v>2.1687563537783801</v>
      </c>
      <c r="K73" s="12">
        <v>44.3</v>
      </c>
      <c r="L73" s="13">
        <v>64</v>
      </c>
      <c r="M73" s="12">
        <v>62.5</v>
      </c>
      <c r="N73" s="38">
        <v>38</v>
      </c>
      <c r="O73" s="37">
        <v>33.310201249132547</v>
      </c>
      <c r="P73" s="38">
        <v>66</v>
      </c>
      <c r="Q73" s="12" t="s">
        <v>214</v>
      </c>
      <c r="R73" s="16">
        <v>46</v>
      </c>
      <c r="S73" s="24">
        <v>0.88235294117647056</v>
      </c>
      <c r="T73" s="32">
        <v>0.47058823529411764</v>
      </c>
      <c r="U73" s="19">
        <v>5</v>
      </c>
      <c r="V73" s="20">
        <v>699</v>
      </c>
      <c r="W73" s="33">
        <f t="shared" si="14"/>
        <v>139.80000000000001</v>
      </c>
      <c r="X73" s="34" t="e">
        <f>W73*100/#REF!</f>
        <v>#REF!</v>
      </c>
      <c r="Y73" s="33">
        <v>35</v>
      </c>
      <c r="Z73" s="12">
        <v>23.2</v>
      </c>
      <c r="AA73" s="23">
        <v>36</v>
      </c>
      <c r="AB73" s="14">
        <f t="shared" si="18"/>
        <v>47.058823529411761</v>
      </c>
      <c r="AC73" s="23">
        <v>15</v>
      </c>
      <c r="AD73" s="23">
        <f t="shared" si="19"/>
        <v>64.857142857142861</v>
      </c>
      <c r="AF73" s="62"/>
      <c r="AG73" s="62"/>
      <c r="AH73" s="62"/>
      <c r="AI73" s="62"/>
      <c r="AJ73" s="62"/>
      <c r="AK73" s="62"/>
    </row>
    <row r="74" spans="1:37" s="30" customFormat="1" ht="20.25" customHeight="1">
      <c r="A74" s="13">
        <v>38</v>
      </c>
      <c r="B74" s="42">
        <v>72</v>
      </c>
      <c r="C74" s="28" t="s">
        <v>27</v>
      </c>
      <c r="D74" s="12">
        <v>38262</v>
      </c>
      <c r="E74" s="13">
        <v>0</v>
      </c>
      <c r="F74" s="14">
        <f t="shared" si="15"/>
        <v>0</v>
      </c>
      <c r="G74" s="14" t="s">
        <v>145</v>
      </c>
      <c r="H74" s="13">
        <f>0+400</f>
        <v>400</v>
      </c>
      <c r="I74" s="13">
        <f t="shared" si="16"/>
        <v>400</v>
      </c>
      <c r="J74" s="12">
        <f t="shared" si="17"/>
        <v>1.045423657937379</v>
      </c>
      <c r="K74" s="12">
        <v>39.200000000000003</v>
      </c>
      <c r="L74" s="13">
        <v>68</v>
      </c>
      <c r="M74" s="12">
        <v>50</v>
      </c>
      <c r="N74" s="38">
        <v>42</v>
      </c>
      <c r="O74" s="37">
        <v>44.9</v>
      </c>
      <c r="P74" s="38">
        <v>63</v>
      </c>
      <c r="Q74" s="12" t="s">
        <v>218</v>
      </c>
      <c r="R74" s="16">
        <v>50</v>
      </c>
      <c r="S74" s="24">
        <v>1</v>
      </c>
      <c r="T74" s="32">
        <v>0.5</v>
      </c>
      <c r="U74" s="19">
        <v>1</v>
      </c>
      <c r="V74" s="20">
        <v>0</v>
      </c>
      <c r="W74" s="33">
        <f t="shared" si="14"/>
        <v>0</v>
      </c>
      <c r="X74" s="34" t="e">
        <f>W74*100/#REF!</f>
        <v>#REF!</v>
      </c>
      <c r="Y74" s="33">
        <v>66</v>
      </c>
      <c r="Z74" s="14">
        <v>27.1</v>
      </c>
      <c r="AA74" s="23">
        <v>27</v>
      </c>
      <c r="AB74" s="14">
        <f t="shared" si="18"/>
        <v>50</v>
      </c>
      <c r="AC74" s="23">
        <v>13</v>
      </c>
      <c r="AD74" s="23">
        <f t="shared" si="19"/>
        <v>71</v>
      </c>
      <c r="AF74" s="62"/>
      <c r="AG74" s="62"/>
      <c r="AH74" s="62"/>
      <c r="AI74" s="62"/>
      <c r="AJ74" s="62"/>
      <c r="AK74" s="62"/>
    </row>
    <row r="75" spans="1:37">
      <c r="U75" s="9">
        <f>SUM(U10:U74)</f>
        <v>890</v>
      </c>
      <c r="V75" s="9">
        <f>SUM(V10:V74)</f>
        <v>124459</v>
      </c>
    </row>
    <row r="76" spans="1:37" ht="60.75">
      <c r="C76" s="27" t="s">
        <v>251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51" t="s">
        <v>252</v>
      </c>
      <c r="S76" s="51"/>
      <c r="T76" s="51"/>
      <c r="U76" s="51"/>
      <c r="V76" s="51"/>
      <c r="W76" s="51"/>
    </row>
    <row r="77" spans="1:37" ht="16.5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37" ht="16.5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3"/>
    </row>
    <row r="79" spans="1:37" ht="16.5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3"/>
    </row>
    <row r="80" spans="1:37" ht="16.5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2"/>
    </row>
    <row r="81" spans="3:19" ht="16.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3:19" ht="16.5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3:19" ht="16.5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2"/>
    </row>
    <row r="84" spans="3:19" ht="16.5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3:19" ht="16.5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3:19" ht="16.5">
      <c r="C86" s="6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3:19" ht="16.5">
      <c r="C87" s="6"/>
    </row>
    <row r="88" spans="3:19" ht="16.5">
      <c r="C88" s="6"/>
    </row>
    <row r="89" spans="3:19" ht="16.5">
      <c r="C89" s="6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3:19" ht="16.5">
      <c r="C90" s="6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3:19" ht="16.5">
      <c r="C91" s="6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3:19" ht="16.5">
      <c r="C92" s="6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3:19" ht="16.5">
      <c r="C93" s="6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3:19" ht="16.5">
      <c r="C94" s="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3:19" ht="16.5">
      <c r="C95" s="6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3:19" ht="16.5">
      <c r="C96" s="6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3:19" ht="16.5">
      <c r="C97" s="6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3:19" ht="16.5">
      <c r="C98" s="6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3:19" ht="16.5">
      <c r="C99" s="6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3:19" ht="16.5">
      <c r="C100" s="6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3:19" ht="16.5">
      <c r="C101" s="6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3:19" ht="16.5">
      <c r="C102" s="6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3:19" ht="16.5">
      <c r="C103" s="6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3:19" ht="16.5">
      <c r="C104" s="6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3:19" ht="16.5">
      <c r="C105" s="6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3:19" ht="16.5">
      <c r="C106" s="6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3:19" ht="16.5">
      <c r="C107" s="6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3:19" ht="16.5">
      <c r="C108" s="6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3:19" ht="16.5">
      <c r="C109" s="6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3:19" ht="16.5">
      <c r="C110" s="6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3:19" ht="16.5">
      <c r="C111" s="6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3:19" ht="16.5">
      <c r="C112" s="6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3:19" ht="16.5">
      <c r="C113" s="6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3:19" ht="16.5">
      <c r="C114" s="6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3:19" ht="16.5">
      <c r="C115" s="6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3:19" ht="16.5">
      <c r="C116" s="6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3:19" ht="16.5">
      <c r="C117" s="6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3:19" ht="16.5">
      <c r="C118" s="6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3:19" ht="16.5">
      <c r="C119" s="6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3:19" ht="16.5">
      <c r="C120" s="6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3:19" ht="16.5">
      <c r="C121" s="6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3:19" ht="16.5">
      <c r="C122" s="6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3:19" ht="16.5">
      <c r="C123" s="6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3:19" ht="16.5">
      <c r="C124" s="6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3:19" ht="16.5">
      <c r="C125" s="6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3:19" ht="16.5">
      <c r="C126" s="6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3:19" ht="16.5">
      <c r="C127" s="6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3:19" ht="16.5">
      <c r="C128" s="6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3:19" ht="16.5">
      <c r="C129" s="6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3:19" ht="16.5">
      <c r="C130" s="6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3:19" ht="16.5">
      <c r="C131" s="6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3:19" ht="16.5">
      <c r="C132" s="6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3:19" ht="16.5">
      <c r="C133" s="6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3:19" ht="16.5">
      <c r="C134" s="6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</sheetData>
  <sortState ref="A3:AD74">
    <sortCondition ref="B3:B74"/>
  </sortState>
  <mergeCells count="24">
    <mergeCell ref="AK39:AK41"/>
    <mergeCell ref="AK42:AK44"/>
    <mergeCell ref="AF33:AJ35"/>
    <mergeCell ref="AF69:AK74"/>
    <mergeCell ref="AF56:AK57"/>
    <mergeCell ref="AF58:AK60"/>
    <mergeCell ref="AF62:AK63"/>
    <mergeCell ref="AF64:AK67"/>
    <mergeCell ref="A1:AD1"/>
    <mergeCell ref="AF11:AK25"/>
    <mergeCell ref="AF51:AJ53"/>
    <mergeCell ref="AK51:AK53"/>
    <mergeCell ref="R76:W76"/>
    <mergeCell ref="AF31:AJ32"/>
    <mergeCell ref="AK31:AK32"/>
    <mergeCell ref="AF36:AJ38"/>
    <mergeCell ref="AF39:AJ41"/>
    <mergeCell ref="AF42:AJ44"/>
    <mergeCell ref="AK33:AK35"/>
    <mergeCell ref="AK36:AK38"/>
    <mergeCell ref="AF45:AJ47"/>
    <mergeCell ref="AK45:AK47"/>
    <mergeCell ref="AF48:AJ50"/>
    <mergeCell ref="AK48:AK50"/>
  </mergeCells>
  <printOptions horizontalCentered="1" verticalCentered="1"/>
  <pageMargins left="0.25" right="0.25" top="0.75" bottom="0.75" header="0.3" footer="0.3"/>
  <pageSetup paperSize="8" scal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sqref="A1:B3"/>
    </sheetView>
  </sheetViews>
  <sheetFormatPr defaultRowHeight="15"/>
  <cols>
    <col min="4" max="4" width="13.7109375" customWidth="1"/>
    <col min="9" max="9" width="20.5703125" customWidth="1"/>
  </cols>
  <sheetData>
    <row r="1" spans="1:10">
      <c r="A1" t="s">
        <v>233</v>
      </c>
      <c r="B1">
        <v>29</v>
      </c>
    </row>
    <row r="2" spans="1:10">
      <c r="A2" t="s">
        <v>234</v>
      </c>
      <c r="B2">
        <v>8</v>
      </c>
    </row>
    <row r="3" spans="1:10">
      <c r="A3" t="s">
        <v>222</v>
      </c>
      <c r="B3">
        <v>35</v>
      </c>
    </row>
    <row r="4" spans="1:10">
      <c r="I4" s="10" t="s">
        <v>224</v>
      </c>
      <c r="J4" s="4">
        <v>366271</v>
      </c>
    </row>
    <row r="5" spans="1:10">
      <c r="I5" s="10" t="s">
        <v>225</v>
      </c>
      <c r="J5" s="4">
        <v>135257</v>
      </c>
    </row>
    <row r="6" spans="1:10" ht="15.75" thickBot="1">
      <c r="I6" s="10" t="s">
        <v>226</v>
      </c>
      <c r="J6" s="4">
        <v>149482</v>
      </c>
    </row>
    <row r="7" spans="1:10">
      <c r="A7" s="7">
        <v>366271</v>
      </c>
      <c r="I7" s="10" t="s">
        <v>227</v>
      </c>
      <c r="J7" s="4">
        <v>81627</v>
      </c>
    </row>
    <row r="8" spans="1:10">
      <c r="A8" s="8">
        <v>23651</v>
      </c>
      <c r="D8" t="s">
        <v>221</v>
      </c>
      <c r="E8">
        <v>37</v>
      </c>
      <c r="I8" s="10" t="s">
        <v>228</v>
      </c>
      <c r="J8" s="4">
        <v>303857</v>
      </c>
    </row>
    <row r="9" spans="1:10">
      <c r="A9" s="8">
        <v>14086</v>
      </c>
      <c r="D9" t="s">
        <v>222</v>
      </c>
      <c r="E9">
        <v>35</v>
      </c>
      <c r="I9" s="10" t="s">
        <v>229</v>
      </c>
      <c r="J9" s="4">
        <v>136683</v>
      </c>
    </row>
    <row r="10" spans="1:10">
      <c r="A10" s="8">
        <v>18250</v>
      </c>
      <c r="I10" s="10" t="s">
        <v>230</v>
      </c>
      <c r="J10" s="4">
        <v>205797</v>
      </c>
    </row>
    <row r="11" spans="1:10">
      <c r="A11" s="8">
        <v>23755</v>
      </c>
      <c r="I11" s="10" t="s">
        <v>231</v>
      </c>
      <c r="J11" s="4">
        <v>63496</v>
      </c>
    </row>
    <row r="12" spans="1:10">
      <c r="A12" s="8">
        <v>8408</v>
      </c>
      <c r="I12" s="10" t="s">
        <v>232</v>
      </c>
      <c r="J12">
        <f>SUM(J4:J11)</f>
        <v>1442470</v>
      </c>
    </row>
    <row r="13" spans="1:10">
      <c r="A13" s="8">
        <v>16709</v>
      </c>
      <c r="I13" s="4"/>
    </row>
    <row r="14" spans="1:10">
      <c r="A14" s="8">
        <v>10052</v>
      </c>
      <c r="D14" s="4"/>
      <c r="I14" s="5"/>
    </row>
    <row r="15" spans="1:10">
      <c r="A15" s="8">
        <v>14793</v>
      </c>
      <c r="D15" s="5"/>
    </row>
    <row r="16" spans="1:10">
      <c r="A16" s="8">
        <v>13479</v>
      </c>
    </row>
    <row r="17" spans="1:1">
      <c r="A17" s="8">
        <v>71032</v>
      </c>
    </row>
    <row r="18" spans="1:1">
      <c r="A18" s="8">
        <v>10389</v>
      </c>
    </row>
    <row r="19" spans="1:1">
      <c r="A19" s="8">
        <v>14204</v>
      </c>
    </row>
    <row r="20" spans="1:1">
      <c r="A20" s="8">
        <v>11132</v>
      </c>
    </row>
    <row r="21" spans="1:1">
      <c r="A21" s="8">
        <v>10800</v>
      </c>
    </row>
    <row r="22" spans="1:1">
      <c r="A22" s="8">
        <v>17001</v>
      </c>
    </row>
    <row r="23" spans="1:1">
      <c r="A23" s="8">
        <v>16546</v>
      </c>
    </row>
    <row r="24" spans="1:1">
      <c r="A24" s="8">
        <v>10538</v>
      </c>
    </row>
    <row r="25" spans="1:1">
      <c r="A25" s="8">
        <v>61446</v>
      </c>
    </row>
    <row r="26" spans="1:1">
      <c r="A26">
        <f>AVERAGE(A8:A25)</f>
        <v>20348.388888888891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Дядьков О. Н.</dc:creator>
  <cp:lastModifiedBy>Админ</cp:lastModifiedBy>
  <cp:lastPrinted>2014-05-26T09:05:00Z</cp:lastPrinted>
  <dcterms:created xsi:type="dcterms:W3CDTF">2013-08-07T14:35:35Z</dcterms:created>
  <dcterms:modified xsi:type="dcterms:W3CDTF">2016-01-28T09:27:23Z</dcterms:modified>
</cp:coreProperties>
</file>